
<file path=[Content_Types].xml><?xml version="1.0" encoding="utf-8"?>
<Types xmlns="http://schemas.openxmlformats.org/package/2006/content-types">
  <Override PartName="/xl/_rels/workbook.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1.xml.rels" ContentType="application/vnd.openxmlformats-package.relationships+xml"/>
  <Override PartName="/xl/worksheets/_rels/sheet5.xml.rels" ContentType="application/vnd.openxmlformats-package.relationships+xml"/>
  <Override PartName="/xl/worksheets/sheet7.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drawings/drawing5.xml" ContentType="application/vnd.openxmlformats-officedocument.drawing+xml"/>
  <Override PartName="/xl/drawings/_rels/drawing5.xml.rels" ContentType="application/vnd.openxmlformats-package.relationships+xml"/>
  <Override PartName="/xl/drawings/_rels/drawing4.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4.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media/image392.jpeg" ContentType="image/jpeg"/>
  <Override PartName="/xl/media/image391.jpeg" ContentType="image/jpeg"/>
  <Override PartName="/xl/media/image390.jpeg" ContentType="image/jpeg"/>
  <Override PartName="/xl/media/image373.jpeg" ContentType="image/jpeg"/>
  <Override PartName="/xl/media/image372.jpeg" ContentType="image/jpeg"/>
  <Override PartName="/xl/media/image371.jpeg" ContentType="image/jpeg"/>
  <Override PartName="/xl/media/image370.jpeg" ContentType="image/jpeg"/>
  <Override PartName="/xl/media/image369.jpeg" ContentType="image/jpeg"/>
  <Override PartName="/xl/media/image368.jpeg" ContentType="image/jpeg"/>
  <Override PartName="/xl/media/image367.jpeg" ContentType="image/jpeg"/>
  <Override PartName="/xl/media/image366.png" ContentType="image/png"/>
  <Override PartName="/xl/media/image350.jpeg" ContentType="image/jpeg"/>
  <Override PartName="/xl/media/image356.jpeg" ContentType="image/jpeg"/>
  <Override PartName="/xl/media/image381.jpeg" ContentType="image/jpeg"/>
  <Override PartName="/xl/media/image322.jpeg" ContentType="image/jpeg"/>
  <Override PartName="/xl/media/image355.jpeg" ContentType="image/jpeg"/>
  <Override PartName="/xl/media/image380.jpeg" ContentType="image/jpeg"/>
  <Override PartName="/xl/media/image321.jpeg" ContentType="image/jpeg"/>
  <Override PartName="/xl/media/image354.jpeg" ContentType="image/jpeg"/>
  <Override PartName="/xl/media/image393.jpeg" ContentType="image/jpeg"/>
  <Override PartName="/xl/media/image320.jpeg" ContentType="image/jpeg"/>
  <Override PartName="/xl/media/image389.jpeg" ContentType="image/jpeg"/>
  <Override PartName="/xl/media/image316.jpeg" ContentType="image/jpeg"/>
  <Override PartName="/xl/media/image388.jpeg" ContentType="image/jpeg"/>
  <Override PartName="/xl/media/image315.jpeg" ContentType="image/jpeg"/>
  <Override PartName="/xl/media/image319.png" ContentType="image/png"/>
  <Override PartName="/xl/media/image318.png" ContentType="image/png"/>
  <Override PartName="/xl/media/image379.jpeg" ContentType="image/jpeg"/>
  <Override PartName="/xl/media/image306.jpeg" ContentType="image/jpeg"/>
  <Override PartName="/xl/media/image300.jpeg" ContentType="image/jpeg"/>
  <Override PartName="/xl/media/image317.png" ContentType="image/png"/>
  <Override PartName="/xl/media/image344.jpeg" ContentType="image/jpeg"/>
  <Override PartName="/xl/media/image313.png" ContentType="image/png"/>
  <Override PartName="/xl/media/image302.jpeg" ContentType="image/jpeg"/>
  <Override PartName="/xl/media/image312.png" ContentType="image/png"/>
  <Override PartName="/xl/media/image311.png" ContentType="image/png"/>
  <Override PartName="/xl/media/image310.png" ContentType="image/png"/>
  <Override PartName="/xl/media/image387.jpeg" ContentType="image/jpeg"/>
  <Override PartName="/xl/media/image314.jpeg" ContentType="image/jpeg"/>
  <Override PartName="/xl/media/image328.jpeg" ContentType="image/jpeg"/>
  <Override PartName="/xl/media/image309.png" ContentType="image/png"/>
  <Override PartName="/xl/media/image308.png" ContentType="image/png"/>
  <Override PartName="/xl/media/image346.jpeg" ContentType="image/jpeg"/>
  <Override PartName="/xl/media/image332.jpeg" ContentType="image/jpeg"/>
  <Override PartName="/xl/media/image289.jpeg" ContentType="image/jpeg"/>
  <Override PartName="/xl/media/image307.jpeg" ContentType="image/jpeg"/>
  <Override PartName="/xl/media/image301.jpeg" ContentType="image/jpeg"/>
  <Override PartName="/xl/media/image378.jpeg" ContentType="image/jpeg"/>
  <Override PartName="/xl/media/image305.jpeg" ContentType="image/jpeg"/>
  <Override PartName="/xl/media/image364.jpeg" ContentType="image/jpeg"/>
  <Override PartName="/xl/media/image377.jpeg" ContentType="image/jpeg"/>
  <Override PartName="/xl/media/image304.jpeg" ContentType="image/jpeg"/>
  <Override PartName="/xl/media/image363.jpeg" ContentType="image/jpeg"/>
  <Override PartName="/xl/media/image288.png" ContentType="image/png"/>
  <Override PartName="/xl/media/image330.png" ContentType="image/png"/>
  <Override PartName="/xl/media/image294.png" ContentType="image/png"/>
  <Override PartName="/xl/media/image296.png" ContentType="image/png"/>
  <Override PartName="/xl/media/image291.jpeg" ContentType="image/jpeg"/>
  <Override PartName="/xl/media/image292.jpeg" ContentType="image/jpeg"/>
  <Override PartName="/xl/media/image290.jpeg" ContentType="image/jpeg"/>
  <Override PartName="/xl/media/image339.jpeg" ContentType="image/jpeg"/>
  <Override PartName="/xl/media/image383.jpeg" ContentType="image/jpeg"/>
  <Override PartName="/xl/media/image324.jpeg" ContentType="image/jpeg"/>
  <Override PartName="/xl/media/image351.jpeg" ContentType="image/jpeg"/>
  <Override PartName="/xl/media/image357.jpeg" ContentType="image/jpeg"/>
  <Override PartName="/xl/media/image384.jpeg" ContentType="image/jpeg"/>
  <Override PartName="/xl/media/image325.jpeg" ContentType="image/jpeg"/>
  <Override PartName="/xl/media/image352.jpeg" ContentType="image/jpeg"/>
  <Override PartName="/xl/media/image358.jpeg" ContentType="image/jpeg"/>
  <Override PartName="/xl/media/image385.jpeg" ContentType="image/jpeg"/>
  <Override PartName="/xl/media/image326.jpeg" ContentType="image/jpeg"/>
  <Override PartName="/xl/media/image353.jpeg" ContentType="image/jpeg"/>
  <Override PartName="/xl/media/image359.jpeg" ContentType="image/jpeg"/>
  <Override PartName="/xl/media/image386.jpeg" ContentType="image/jpeg"/>
  <Override PartName="/xl/media/image327.jpeg" ContentType="image/jpeg"/>
  <Override PartName="/xl/media/image329.png" ContentType="image/png"/>
  <Override PartName="/xl/media/image331.png" ContentType="image/png"/>
  <Override PartName="/xl/media/image336.jpeg" ContentType="image/jpeg"/>
  <Override PartName="/xl/media/image337.jpeg" ContentType="image/jpeg"/>
  <Override PartName="/xl/media/image338.jpeg" ContentType="image/jpeg"/>
  <Override PartName="/xl/media/image340.jpeg" ContentType="image/jpeg"/>
  <Override PartName="/xl/media/image341.jpeg" ContentType="image/jpeg"/>
  <Override PartName="/xl/media/image342.jpeg" ContentType="image/jpeg"/>
  <Override PartName="/xl/media/image293.png" ContentType="image/png"/>
  <Override PartName="/xl/media/image343.jpeg" ContentType="image/jpeg"/>
  <Override PartName="/xl/media/image345.jpeg" ContentType="image/jpeg"/>
  <Override PartName="/xl/media/image333.jpeg" ContentType="image/jpeg"/>
  <Override PartName="/xl/media/image347.jpeg" ContentType="image/jpeg"/>
  <Override PartName="/xl/media/image334.jpeg" ContentType="image/jpeg"/>
  <Override PartName="/xl/media/image348.jpeg" ContentType="image/jpeg"/>
  <Override PartName="/xl/media/image335.jpeg" ContentType="image/jpeg"/>
  <Override PartName="/xl/media/image349.jpeg" ContentType="image/jpeg"/>
  <Override PartName="/xl/media/image374.jpeg" ContentType="image/jpeg"/>
  <Override PartName="/xl/media/image297.jpeg" ContentType="image/jpeg"/>
  <Override PartName="/xl/media/image360.jpeg" ContentType="image/jpeg"/>
  <Override PartName="/xl/media/image375.jpeg" ContentType="image/jpeg"/>
  <Override PartName="/xl/media/image298.jpeg" ContentType="image/jpeg"/>
  <Override PartName="/xl/media/image295.png" ContentType="image/png"/>
  <Override PartName="/xl/media/image361.jpeg" ContentType="image/jpeg"/>
  <Override PartName="/xl/media/image376.jpeg" ContentType="image/jpeg"/>
  <Override PartName="/xl/media/image303.jpeg" ContentType="image/jpeg"/>
  <Override PartName="/xl/media/image299.jpeg" ContentType="image/jpeg"/>
  <Override PartName="/xl/media/image362.jpeg" ContentType="image/jpeg"/>
  <Override PartName="/xl/media/image382.jpeg" ContentType="image/jpeg"/>
  <Override PartName="/xl/media/image323.jpeg" ContentType="image/jpeg"/>
  <Override PartName="/xl/media/image365.png" ContentType="image/png"/>
  <Override PartName="/_rels/.rels" ContentType="application/vnd.openxmlformats-package.relationship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АКЦИИ на металл" sheetId="1" state="hidden" r:id="rId2"/>
    <sheet name="8_1_Газобетон_1" sheetId="2" state="visible" r:id="rId3"/>
    <sheet name="8_2_Газобетон_2" sheetId="3" state="visible" r:id="rId4"/>
    <sheet name="8_3_Газобетон_3" sheetId="4" state="visible" r:id="rId5"/>
    <sheet name="8_4_Кирпич_1" sheetId="5" state="visible" r:id="rId6"/>
    <sheet name="8_5_Кирпич_2" sheetId="6" state="visible" r:id="rId7"/>
    <sheet name="8_6_Кирпич_3" sheetId="7" state="visible" r:id="rId8"/>
    <sheet name="8_7_Кирпич_4" sheetId="8" state="visible" r:id="rId9"/>
    <sheet name="8_8_Кирпич_5" sheetId="9" state="visible" r:id="rId10"/>
    <sheet name="Цены" sheetId="10" state="hidden" r:id="rId11"/>
  </sheets>
  <definedNames>
    <definedName function="false" hidden="false" localSheetId="1" name="_xlnm.Print_Area" vbProcedure="false">8_1_Газобетон_1!$A$2:$X$58</definedName>
    <definedName function="false" hidden="false" localSheetId="2" name="_xlnm.Print_Area" vbProcedure="false">8_2_Газобетон_2!$A$2:$V$59</definedName>
    <definedName function="false" hidden="false" localSheetId="3" name="_xlnm.Print_Area" vbProcedure="false">8_3_Газобетон_3!$A$2:$U$57</definedName>
    <definedName function="false" hidden="false" localSheetId="4" name="_xlnm.Print_Area" vbProcedure="false">8_4_Кирпич_1!$A$2:$M$72</definedName>
    <definedName function="false" hidden="false" localSheetId="5" name="_xlnm.Print_Area" vbProcedure="false">8_5_Кирпич_2!$A$2:$S$84</definedName>
    <definedName function="false" hidden="false" localSheetId="6" name="_xlnm.Print_Area" vbProcedure="false">8_6_Кирпич_3!$A$2:$T$49</definedName>
    <definedName function="false" hidden="false" localSheetId="7" name="_xlnm.Print_Area" vbProcedure="false">8_7_Кирпич_4!$A$2:$X$70</definedName>
    <definedName function="false" hidden="false" localSheetId="8" name="_xlnm.Print_Area" vbProcedure="false">8_8_Кирпич_5!$A$2:$L$50</definedName>
    <definedName function="false" hidden="false" localSheetId="0" name="_xlnm.Print_Area" vbProcedure="false">'АКЦИИ на металл'!$A$2:$E$43</definedName>
    <definedName function="false" hidden="false" name="Belarus" vbProcedure="false">1</definedName>
    <definedName function="false" hidden="false" name="Belarus_Prof_Prem" vbProcedure="false">1</definedName>
    <definedName function="false" hidden="false" name="Belarus_Prof_Stan" vbProcedure="false">1</definedName>
    <definedName function="false" hidden="false" name="Classic_Atl" vbProcedure="false">Цены!$R$8</definedName>
    <definedName function="false" hidden="false" name="Classic_dachPr" vbProcedure="false">Цены!$BF$8</definedName>
    <definedName function="false" hidden="false" name="Classic_dachPr_k" vbProcedure="false">Цены!$BJ$8</definedName>
    <definedName function="false" hidden="false" name="Classic_dachPr_tw" vbProcedure="false">Цены!$BL$8</definedName>
    <definedName function="false" hidden="false" name="Classic_dachSk" vbProcedure="false">Цены!$BH$8</definedName>
    <definedName function="false" hidden="false" name="Classic_Dr" vbProcedure="false">Цены!$AL$8</definedName>
    <definedName function="false" hidden="false" name="Classic_Dr05" vbProcedure="false">Цены!$AJ$8</definedName>
    <definedName function="false" hidden="false" name="Classic_Pe04" vbProcedure="false">Цены!$AZ$8</definedName>
    <definedName function="false" hidden="false" name="Classic_Pe045" vbProcedure="false">Цены!$AP$8</definedName>
    <definedName function="false" hidden="false" name="Classic_Pe04dp" vbProcedure="false">Цены!$BB$8</definedName>
    <definedName function="false" hidden="false" name="Classic_Pe065" vbProcedure="false">Цены!$AX$8</definedName>
    <definedName function="false" hidden="false" name="Classic_Pe07" vbProcedure="false">Цены!$AV$8</definedName>
    <definedName function="false" hidden="false" name="Classic_Pe08" vbProcedure="false">Цены!$AT$8</definedName>
    <definedName function="false" hidden="false" name="Classic_PEdp" vbProcedure="false">Цены!$AR$8</definedName>
    <definedName function="false" hidden="false" name="Classic_PeMatt04" vbProcedure="false">Цены!$BD$8</definedName>
    <definedName function="false" hidden="false" name="Classic_PeMatt04dp" vbProcedure="false">Цены!$BD$8</definedName>
    <definedName function="false" hidden="false" name="Classic_Pt" vbProcedure="false">Цены!$V$8</definedName>
    <definedName function="false" hidden="false" name="Classic_Ptdp" vbProcedure="false">Цены!$T$8</definedName>
    <definedName function="false" hidden="false" name="Classic_PtRF" vbProcedure="false">Цены!$Z$8</definedName>
    <definedName function="false" hidden="false" name="Classic_PtRFdp" vbProcedure="false">Цены!$X$8</definedName>
    <definedName function="false" hidden="false" name="Classic_Pur" vbProcedure="false">Цены!$F$8</definedName>
    <definedName function="false" hidden="false" name="Classic_PurLiteMatt" vbProcedure="false">Цены!$AD$8</definedName>
    <definedName function="false" hidden="false" name="Classic_PurMatt" vbProcedure="false">Цены!$D$8</definedName>
    <definedName function="false" hidden="false" name="Classic_PurProMatt180" vbProcedure="false">Цены!$AB$8</definedName>
    <definedName function="false" hidden="false" name="Classic_PurProMatt275" vbProcedure="false">Цены!$AB$8</definedName>
    <definedName function="false" hidden="false" name="Classic_Q" vbProcedure="false">Цены!$L$8</definedName>
    <definedName function="false" hidden="false" name="Classic_Ql" vbProcedure="false">Цены!$N$8</definedName>
    <definedName function="false" hidden="false" name="Classic_QproMatt" vbProcedure="false">Цены!$J$8</definedName>
    <definedName function="false" hidden="false" name="Classic_Sat" vbProcedure="false">Цены!$AN$8</definedName>
    <definedName function="false" hidden="false" name="Classic_SatMatt" vbProcedure="false">Цены!$AF$8</definedName>
    <definedName function="false" hidden="false" name="Classic_StBarhat" vbProcedure="false">Цены!$AH$8</definedName>
    <definedName function="false" hidden="false" name="Classic_Vel" vbProcedure="false">Цены!$P$8</definedName>
    <definedName function="false" hidden="false" name="Falz2_Atl" vbProcedure="false">Цены!$R$14</definedName>
    <definedName function="false" hidden="false" name="Falz2_dachPr" vbProcedure="false">Цены!$BF$14</definedName>
    <definedName function="false" hidden="false" name="Falz2_dachPr_k" vbProcedure="false">Цены!$BJ$14</definedName>
    <definedName function="false" hidden="false" name="Falz2_dachPr_tw" vbProcedure="false">Цены!$BL$14</definedName>
    <definedName function="false" hidden="false" name="Falz2_dachSk" vbProcedure="false">Цены!$BH$14</definedName>
    <definedName function="false" hidden="false" name="Falz2_Dr" vbProcedure="false">Цены!$AL$14</definedName>
    <definedName function="false" hidden="false" name="Falz2_Dr05" vbProcedure="false">Цены!$AJ$14</definedName>
    <definedName function="false" hidden="false" name="Falz2_Pe04" vbProcedure="false">Цены!$AZ$14</definedName>
    <definedName function="false" hidden="false" name="Falz2_Pe045" vbProcedure="false">Цены!$AP$14</definedName>
    <definedName function="false" hidden="false" name="Falz2_Pe04dp" vbProcedure="false">Цены!$BB$14</definedName>
    <definedName function="false" hidden="false" name="Falz2_Pe065" vbProcedure="false">Цены!$AX$14</definedName>
    <definedName function="false" hidden="false" name="Falz2_Pe07" vbProcedure="false">Цены!$AV$14</definedName>
    <definedName function="false" hidden="false" name="Falz2_Pe08" vbProcedure="false">Цены!$AT$14</definedName>
    <definedName function="false" hidden="false" name="Falz2_PEdp" vbProcedure="false">Цены!$AR$14</definedName>
    <definedName function="false" hidden="false" name="Falz2_PeMatt04" vbProcedure="false">Цены!$BD$14</definedName>
    <definedName function="false" hidden="false" name="Falz2_PeMatt04dp" vbProcedure="false">Цены!$BD$14</definedName>
    <definedName function="false" hidden="false" name="Falz2_Pt" vbProcedure="false">Цены!$V$14</definedName>
    <definedName function="false" hidden="false" name="Falz2_Ptdp" vbProcedure="false">Цены!$T$14</definedName>
    <definedName function="false" hidden="false" name="Falz2_Pur" vbProcedure="false">Цены!$F$14</definedName>
    <definedName function="false" hidden="false" name="Falz2_PurLiteMatt" vbProcedure="false">Цены!$AD$14</definedName>
    <definedName function="false" hidden="false" name="Falz2_PurMatt" vbProcedure="false">Цены!$D$14</definedName>
    <definedName function="false" hidden="false" name="Falz2_PurProMatt180" vbProcedure="false">Цены!$AB$14</definedName>
    <definedName function="false" hidden="false" name="Falz2_PurProMatt275" vbProcedure="false">Цены!$AB$14</definedName>
    <definedName function="false" hidden="false" name="Falz2_Q" vbProcedure="false">Цены!$L$14</definedName>
    <definedName function="false" hidden="false" name="Falz2_Ql" vbProcedure="false">Цены!$N$14</definedName>
    <definedName function="false" hidden="false" name="Falz2_QproMatt" vbProcedure="false">Цены!$J$14</definedName>
    <definedName function="false" hidden="false" name="Falz2_Sat" vbProcedure="false">Цены!$AN$14</definedName>
    <definedName function="false" hidden="false" name="Falz2_SatMatt" vbProcedure="false">Цены!$AF$14</definedName>
    <definedName function="false" hidden="false" name="Falz2_StBarhat" vbProcedure="false">Цены!$AH$14</definedName>
    <definedName function="false" hidden="false" name="Falz2_Vel" vbProcedure="false">Цены!$P$14</definedName>
    <definedName function="false" hidden="false" name="Falz2_Zn035" vbProcedure="false">Цены!$CB$14</definedName>
    <definedName function="false" hidden="false" name="Falz2_Zn04" vbProcedure="false">Цены!$BZ$14</definedName>
    <definedName function="false" hidden="false" name="Falz2_Zn045" vbProcedure="false">Цены!$BX$14</definedName>
    <definedName function="false" hidden="false" name="Falz2_Zn05" vbProcedure="false">Цены!$BV$14</definedName>
    <definedName function="false" hidden="false" name="Falz2_Zn055" vbProcedure="false">Цены!$BT$14</definedName>
    <definedName function="false" hidden="false" name="Falz2_Zn07" vbProcedure="false">Цены!$BR$14</definedName>
    <definedName function="false" hidden="false" name="Falz2_Zn08" vbProcedure="false">Цены!$BP$14</definedName>
    <definedName function="false" hidden="false" name="Falz2_Zn09" vbProcedure="false">Цены!$BN$14</definedName>
    <definedName function="false" hidden="false" name="Kamea_Atl" vbProcedure="false">Цены!$R$6</definedName>
    <definedName function="false" hidden="false" name="Kamea_dachPr" vbProcedure="false">Цены!$BF$6</definedName>
    <definedName function="false" hidden="false" name="Kamea_dachPr_k" vbProcedure="false">Цены!$BJ$6</definedName>
    <definedName function="false" hidden="false" name="Kamea_dachPr_tw" vbProcedure="false">Цены!$BL$6</definedName>
    <definedName function="false" hidden="false" name="Kamea_dachSk" vbProcedure="false">Цены!$BH$6</definedName>
    <definedName function="false" hidden="false" name="Kamea_Dr" vbProcedure="false">Цены!$AL$6</definedName>
    <definedName function="false" hidden="false" name="Kamea_Dr05" vbProcedure="false">Цены!$AJ$6</definedName>
    <definedName function="false" hidden="false" name="Kamea_Pe04" vbProcedure="false">Цены!$AZ$6</definedName>
    <definedName function="false" hidden="false" name="Kamea_Pe045" vbProcedure="false">Цены!$AP$6</definedName>
    <definedName function="false" hidden="false" name="Kamea_Pe04dp" vbProcedure="false">Цены!$BB$6</definedName>
    <definedName function="false" hidden="false" name="Kamea_Pe065" vbProcedure="false">Цены!$AX$6</definedName>
    <definedName function="false" hidden="false" name="Kamea_Pe07" vbProcedure="false">Цены!$AV$6</definedName>
    <definedName function="false" hidden="false" name="Kamea_Pe08" vbProcedure="false">Цены!$AT$6</definedName>
    <definedName function="false" hidden="false" name="Kamea_PEdp" vbProcedure="false">Цены!$AR$6</definedName>
    <definedName function="false" hidden="false" name="Kamea_PeMatt04" vbProcedure="false">Цены!$BD$6</definedName>
    <definedName function="false" hidden="false" name="Kamea_PeMatt04dp" vbProcedure="false">Цены!$BD$6</definedName>
    <definedName function="false" hidden="false" name="Kamea_Pt" vbProcedure="false">Цены!$V$6</definedName>
    <definedName function="false" hidden="false" name="Kamea_Ptdp" vbProcedure="false">Цены!$T$6</definedName>
    <definedName function="false" hidden="false" name="Kamea_Pur" vbProcedure="false">Цены!$F$6</definedName>
    <definedName function="false" hidden="false" name="Kamea_PurLiteMatt" vbProcedure="false">Цены!$AD$6</definedName>
    <definedName function="false" hidden="false" name="Kamea_PurMatt" vbProcedure="false">Цены!$D$6</definedName>
    <definedName function="false" hidden="false" name="Kamea_PurProMatt180" vbProcedure="false">Цены!$AB$6</definedName>
    <definedName function="false" hidden="false" name="Kamea_PurProMatt275" vbProcedure="false">Цены!$AB$6</definedName>
    <definedName function="false" hidden="false" name="Kamea_Q" vbProcedure="false">Цены!$L$6</definedName>
    <definedName function="false" hidden="false" name="Kamea_Ql" vbProcedure="false">Цены!$N$6</definedName>
    <definedName function="false" hidden="false" name="Kamea_QproMatt" vbProcedure="false">Цены!$J$6</definedName>
    <definedName function="false" hidden="false" name="Kamea_Sat" vbProcedure="false">Цены!$AN$6</definedName>
    <definedName function="false" hidden="false" name="Kamea_SatMatt" vbProcedure="false">Цены!$AF$6</definedName>
    <definedName function="false" hidden="false" name="Kamea_StBarhat" vbProcedure="false">Цены!$AH$6</definedName>
    <definedName function="false" hidden="false" name="Kamea_Vel" vbProcedure="false">Цены!$P$6</definedName>
    <definedName function="false" hidden="false" name="KlikPro_Atl" vbProcedure="false">Цены!$R$15</definedName>
    <definedName function="false" hidden="false" name="KlikPro_Dr" vbProcedure="false">Цены!$AL$15</definedName>
    <definedName function="false" hidden="false" name="KlikPro_Dr05" vbProcedure="false">Цены!$AJ$15</definedName>
    <definedName function="false" hidden="false" name="KlikPro_Pe04" vbProcedure="false">Цены!$AZ$15</definedName>
    <definedName function="false" hidden="false" name="KlikPro_Pe045" vbProcedure="false">Цены!$AP$15</definedName>
    <definedName function="false" hidden="false" name="KlikPro_Pe04dp" vbProcedure="false">Цены!$BB$15</definedName>
    <definedName function="false" hidden="false" name="KlikPro_Pe065" vbProcedure="false">Цены!$AX$15</definedName>
    <definedName function="false" hidden="false" name="KlikPro_Pe07" vbProcedure="false">Цены!$AV$15</definedName>
    <definedName function="false" hidden="false" name="KlikPro_Pe08" vbProcedure="false">Цены!$AT$15</definedName>
    <definedName function="false" hidden="false" name="KlikPro_PEdp" vbProcedure="false">Цены!$AR$15</definedName>
    <definedName function="false" hidden="false" name="KlikPro_PeMatt04" vbProcedure="false">Цены!$BD$15</definedName>
    <definedName function="false" hidden="false" name="KlikPro_PeMatt04dp" vbProcedure="false">Цены!$BD$15</definedName>
    <definedName function="false" hidden="false" name="KlikPro_Pt" vbProcedure="false">Цены!$V$15</definedName>
    <definedName function="false" hidden="false" name="KlikPro_Ptdp" vbProcedure="false">Цены!$T$15</definedName>
    <definedName function="false" hidden="false" name="KlikPro_PtRF" vbProcedure="false">Цены!$Z$15</definedName>
    <definedName function="false" hidden="false" name="KlikPro_PtRFdp" vbProcedure="false">Цены!$X$15</definedName>
    <definedName function="false" hidden="false" name="KlikPro_Pur" vbProcedure="false">Цены!$F$15</definedName>
    <definedName function="false" hidden="false" name="KlikPro_PurLiteMatt" vbProcedure="false">Цены!$AD$15</definedName>
    <definedName function="false" hidden="false" name="KlikPro_PurMatt" vbProcedure="false">Цены!$D$15</definedName>
    <definedName function="false" hidden="false" name="KlikPro_PurProMatt180" vbProcedure="false">Цены!$AB$15</definedName>
    <definedName function="false" hidden="false" name="KlikPro_PurProMatt275" vbProcedure="false">Цены!$AB$15</definedName>
    <definedName function="false" hidden="false" name="KlikPro_Q" vbProcedure="false">Цены!$L$15</definedName>
    <definedName function="false" hidden="false" name="KlikPro_Ql" vbProcedure="false">Цены!$N$15</definedName>
    <definedName function="false" hidden="false" name="KlikPro_QproMatt" vbProcedure="false">Цены!$J$15</definedName>
    <definedName function="false" hidden="false" name="KlikPro_Sat" vbProcedure="false">Цены!$AN$15</definedName>
    <definedName function="false" hidden="false" name="KlikPro_SatMatt" vbProcedure="false">Цены!$AF$15</definedName>
    <definedName function="false" hidden="false" name="KlikPro_StBarhat" vbProcedure="false">Цены!$AH$15</definedName>
    <definedName function="false" hidden="false" name="KlikPro_Vel" vbProcedure="false">Цены!$P$15</definedName>
    <definedName function="false" hidden="false" name="KlikPro_Zn035" vbProcedure="false">Цены!$CB$15</definedName>
    <definedName function="false" hidden="false" name="KlikPro_Zn04" vbProcedure="false">Цены!$BZ$15</definedName>
    <definedName function="false" hidden="false" name="KlikPro_Zn045" vbProcedure="false">Цены!$BX$15</definedName>
    <definedName function="false" hidden="false" name="KlikPro_Zn05" vbProcedure="false">Цены!$BV$15</definedName>
    <definedName function="false" hidden="false" name="KlikPro_Zn055" vbProcedure="false">Цены!$BT$15</definedName>
    <definedName function="false" hidden="false" name="KlikPro_Zn07" vbProcedure="false">Цены!$BR$15</definedName>
    <definedName function="false" hidden="false" name="KlikPro_Zn08" vbProcedure="false">Цены!$BP$15</definedName>
    <definedName function="false" hidden="false" name="KlikPro_Zn09" vbProcedure="false">Цены!$BN$15</definedName>
    <definedName function="false" hidden="false" name="Klik_Atl" vbProcedure="false">Цены!$R$17</definedName>
    <definedName function="false" hidden="false" name="Klik_dachPr" vbProcedure="false">Цены!$BF$17</definedName>
    <definedName function="false" hidden="false" name="Klik_dachPr_k" vbProcedure="false">Цены!$BJ$17</definedName>
    <definedName function="false" hidden="false" name="Klik_dachPr_tw" vbProcedure="false">Цены!$BL$17</definedName>
    <definedName function="false" hidden="false" name="Klik_dachSk" vbProcedure="false">Цены!$BH$17</definedName>
    <definedName function="false" hidden="false" name="Klik_Dr" vbProcedure="false">Цены!$AL$17</definedName>
    <definedName function="false" hidden="false" name="Klik_Dr05" vbProcedure="false">Цены!$AJ$17</definedName>
    <definedName function="false" hidden="false" name="Klik_mini_Atl" vbProcedure="false">Цены!$R$18</definedName>
    <definedName function="false" hidden="false" name="Klik_mini_dachPr" vbProcedure="false">Цены!$BF$18</definedName>
    <definedName function="false" hidden="false" name="Klik_mini_dachPr_k" vbProcedure="false">Цены!$BJ$18</definedName>
    <definedName function="false" hidden="false" name="Klik_mini_dachPr_tw" vbProcedure="false">Цены!$BL$18</definedName>
    <definedName function="false" hidden="false" name="Klik_mini_dachSk" vbProcedure="false">Цены!$BH$18</definedName>
    <definedName function="false" hidden="false" name="Klik_mini_Dr" vbProcedure="false">Цены!$AL$18</definedName>
    <definedName function="false" hidden="false" name="Klik_mini_Dr05" vbProcedure="false">Цены!$AJ$18</definedName>
    <definedName function="false" hidden="false" name="Klik_mini_Pe04" vbProcedure="false">Цены!$AZ$18</definedName>
    <definedName function="false" hidden="false" name="Klik_mini_Pe045" vbProcedure="false">Цены!$AP$18</definedName>
    <definedName function="false" hidden="false" name="Klik_mini_Pe04dp" vbProcedure="false">Цены!$BB$18</definedName>
    <definedName function="false" hidden="false" name="Klik_mini_Pe065" vbProcedure="false">Цены!$AX$18</definedName>
    <definedName function="false" hidden="false" name="Klik_mini_Pe07" vbProcedure="false">Цены!$AV$18</definedName>
    <definedName function="false" hidden="false" name="Klik_mini_Pe08" vbProcedure="false">Цены!$AT$18</definedName>
    <definedName function="false" hidden="false" name="Klik_mini_PEdp" vbProcedure="false">Цены!$AR$18</definedName>
    <definedName function="false" hidden="false" name="Klik_mini_PeMatt04" vbProcedure="false">Цены!$BD$18</definedName>
    <definedName function="false" hidden="false" name="Klik_mini_PeMatt04dp" vbProcedure="false">Цены!$BD$18</definedName>
    <definedName function="false" hidden="false" name="Klik_mini_Pt" vbProcedure="false">Цены!$V$18</definedName>
    <definedName function="false" hidden="false" name="Klik_mini_Ptdp" vbProcedure="false">Цены!$T$18</definedName>
    <definedName function="false" hidden="false" name="Klik_mini_Pur" vbProcedure="false">Цены!$F$18</definedName>
    <definedName function="false" hidden="false" name="Klik_mini_PurLiteMatt" vbProcedure="false">Цены!$AD$18</definedName>
    <definedName function="false" hidden="false" name="Klik_mini_PurMatt" vbProcedure="false">Цены!$D$18</definedName>
    <definedName function="false" hidden="false" name="Klik_mini_PurProMatt180" vbProcedure="false">Цены!$AB$18</definedName>
    <definedName function="false" hidden="false" name="Klik_mini_PurProMatt275" vbProcedure="false">Цены!$AB$18</definedName>
    <definedName function="false" hidden="false" name="Klik_mini_Q" vbProcedure="false">Цены!$L$18</definedName>
    <definedName function="false" hidden="false" name="Klik_mini_Ql" vbProcedure="false">Цены!$N$18</definedName>
    <definedName function="false" hidden="false" name="Klik_mini_QproMatt" vbProcedure="false">Цены!$J$18</definedName>
    <definedName function="false" hidden="false" name="Klik_mini_Sat" vbProcedure="false">Цены!$AN$18</definedName>
    <definedName function="false" hidden="false" name="Klik_mini_SatMatt" vbProcedure="false">Цены!$AF$18</definedName>
    <definedName function="false" hidden="false" name="Klik_mini_StBarhat" vbProcedure="false">Цены!$AH$18</definedName>
    <definedName function="false" hidden="false" name="Klik_mini_Vel" vbProcedure="false">Цены!$P$18</definedName>
    <definedName function="false" hidden="false" name="Klik_mini_Zn035" vbProcedure="false">Цены!$CB$18</definedName>
    <definedName function="false" hidden="false" name="Klik_mini_Zn04" vbProcedure="false">Цены!$BZ$18</definedName>
    <definedName function="false" hidden="false" name="Klik_mini_Zn045" vbProcedure="false">Цены!$BX$18</definedName>
    <definedName function="false" hidden="false" name="Klik_mini_Zn05" vbProcedure="false">Цены!$BV$18</definedName>
    <definedName function="false" hidden="false" name="Klik_mini_Zn055" vbProcedure="false">Цены!$BT$18</definedName>
    <definedName function="false" hidden="false" name="Klik_mini_Zn07" vbProcedure="false">Цены!$BR$18</definedName>
    <definedName function="false" hidden="false" name="Klik_mini_Zn08" vbProcedure="false">Цены!$BP$18</definedName>
    <definedName function="false" hidden="false" name="Klik_mini_Zn09" vbProcedure="false">Цены!$BN$18</definedName>
    <definedName function="false" hidden="false" name="Klik_Pe04" vbProcedure="false">Цены!$AZ$17</definedName>
    <definedName function="false" hidden="false" name="Klik_Pe045" vbProcedure="false">Цены!$AP$17</definedName>
    <definedName function="false" hidden="false" name="Klik_Pe04dp" vbProcedure="false">Цены!$BB$17</definedName>
    <definedName function="false" hidden="false" name="Klik_Pe065" vbProcedure="false">Цены!$AX$17</definedName>
    <definedName function="false" hidden="false" name="Klik_Pe07" vbProcedure="false">Цены!$AV$17</definedName>
    <definedName function="false" hidden="false" name="Klik_Pe08" vbProcedure="false">Цены!$AT$17</definedName>
    <definedName function="false" hidden="false" name="Klik_PEdp" vbProcedure="false">Цены!$AR$17</definedName>
    <definedName function="false" hidden="false" name="Klik_PeMatt04" vbProcedure="false">Цены!$BD$17</definedName>
    <definedName function="false" hidden="false" name="Klik_PeMatt04dp" vbProcedure="false">Цены!$BD$17</definedName>
    <definedName function="false" hidden="false" name="Klik_Pt" vbProcedure="false">Цены!$V$17</definedName>
    <definedName function="false" hidden="false" name="Klik_Ptdp" vbProcedure="false">Цены!$T$17</definedName>
    <definedName function="false" hidden="false" name="Klik_Pur" vbProcedure="false">Цены!$F$17</definedName>
    <definedName function="false" hidden="false" name="Klik_PurLiteMatt" vbProcedure="false">Цены!$AD$17</definedName>
    <definedName function="false" hidden="false" name="Klik_PurMatt" vbProcedure="false">Цены!$D$17</definedName>
    <definedName function="false" hidden="false" name="Klik_PurProMatt180" vbProcedure="false">Цены!$AB$17</definedName>
    <definedName function="false" hidden="false" name="Klik_PurProMatt275" vbProcedure="false">Цены!$AB$17</definedName>
    <definedName function="false" hidden="false" name="Klik_Q" vbProcedure="false">Цены!$L$17</definedName>
    <definedName function="false" hidden="false" name="Klik_Ql" vbProcedure="false">Цены!$N$17</definedName>
    <definedName function="false" hidden="false" name="Klik_QproMatt" vbProcedure="false">Цены!$J$17</definedName>
    <definedName function="false" hidden="false" name="Klik_Sat" vbProcedure="false">Цены!$AN$17</definedName>
    <definedName function="false" hidden="false" name="Klik_SatMatt" vbProcedure="false">Цены!$AF$17</definedName>
    <definedName function="false" hidden="false" name="Klik_StBarhat" vbProcedure="false">Цены!$AH$17</definedName>
    <definedName function="false" hidden="false" name="Klik_Vel" vbProcedure="false">Цены!$P$17</definedName>
    <definedName function="false" hidden="false" name="Klik_Zn035" vbProcedure="false">Цены!$CB$17</definedName>
    <definedName function="false" hidden="false" name="Klik_Zn04" vbProcedure="false">Цены!$BZ$17</definedName>
    <definedName function="false" hidden="false" name="Klik_Zn045" vbProcedure="false">Цены!$BX$17</definedName>
    <definedName function="false" hidden="false" name="Klik_Zn05" vbProcedure="false">Цены!$BV$17</definedName>
    <definedName function="false" hidden="false" name="Klik_Zn055" vbProcedure="false">Цены!$BT$17</definedName>
    <definedName function="false" hidden="false" name="Klik_Zn07" vbProcedure="false">Цены!$BR$17</definedName>
    <definedName function="false" hidden="false" name="Klik_Zn08" vbProcedure="false">Цены!$BP$17</definedName>
    <definedName function="false" hidden="false" name="Klik_Zn09" vbProcedure="false">Цены!$BN$17</definedName>
    <definedName function="false" hidden="false" name="Kredo_Atl" vbProcedure="false">Цены!$R$7</definedName>
    <definedName function="false" hidden="false" name="Kredo_dachPr" vbProcedure="false">Цены!$BF$7</definedName>
    <definedName function="false" hidden="false" name="Kredo_dachPr_k" vbProcedure="false">Цены!$BJ$7</definedName>
    <definedName function="false" hidden="false" name="Kredo_dachPr_tw" vbProcedure="false">Цены!$BL$7</definedName>
    <definedName function="false" hidden="false" name="Kredo_dachSk" vbProcedure="false">Цены!$BH$7</definedName>
    <definedName function="false" hidden="false" name="Kredo_Dr" vbProcedure="false">Цены!$AL$7</definedName>
    <definedName function="false" hidden="false" name="Kredo_Dr05" vbProcedure="false">Цены!$AJ$7</definedName>
    <definedName function="false" hidden="false" name="Kredo_Pe04" vbProcedure="false">Цены!$AZ$7</definedName>
    <definedName function="false" hidden="false" name="Kredo_Pe045" vbProcedure="false">Цены!$AP$7</definedName>
    <definedName function="false" hidden="false" name="Kredo_Pe04dp" vbProcedure="false">Цены!$BB$7</definedName>
    <definedName function="false" hidden="false" name="Kredo_Pe065" vbProcedure="false">Цены!$AX$7</definedName>
    <definedName function="false" hidden="false" name="Kredo_Pe07" vbProcedure="false">Цены!$AV$7</definedName>
    <definedName function="false" hidden="false" name="Kredo_Pe08" vbProcedure="false">Цены!$AT$7</definedName>
    <definedName function="false" hidden="false" name="Kredo_PEdp" vbProcedure="false">Цены!$AR$7</definedName>
    <definedName function="false" hidden="false" name="Kredo_PeMatt04" vbProcedure="false">Цены!$BD$7</definedName>
    <definedName function="false" hidden="false" name="Kredo_PeMatt04dp" vbProcedure="false">Цены!$BD$7</definedName>
    <definedName function="false" hidden="false" name="Kredo_Pt" vbProcedure="false">Цены!$V$7</definedName>
    <definedName function="false" hidden="false" name="Kredo_Ptdp" vbProcedure="false">Цены!$T$7</definedName>
    <definedName function="false" hidden="false" name="Kredo_Pur" vbProcedure="false">Цены!$F$7</definedName>
    <definedName function="false" hidden="false" name="Kredo_PurLiteMatt" vbProcedure="false">Цены!$AD$7</definedName>
    <definedName function="false" hidden="false" name="Kredo_PurMatt" vbProcedure="false">Цены!$D$7</definedName>
    <definedName function="false" hidden="false" name="Kredo_PurProMatt180" vbProcedure="false">Цены!$AB$7</definedName>
    <definedName function="false" hidden="false" name="Kredo_PurProMatt275" vbProcedure="false">Цены!$AB$7</definedName>
    <definedName function="false" hidden="false" name="Kredo_Q" vbProcedure="false">Цены!$L$7</definedName>
    <definedName function="false" hidden="false" name="Kredo_Ql" vbProcedure="false">Цены!$N$7</definedName>
    <definedName function="false" hidden="false" name="Kredo_QproMatt" vbProcedure="false">Цены!$J$7</definedName>
    <definedName function="false" hidden="false" name="Kredo_Sat" vbProcedure="false">Цены!$AN$7</definedName>
    <definedName function="false" hidden="false" name="Kredo_SatMatt" vbProcedure="false">Цены!$AF$7</definedName>
    <definedName function="false" hidden="false" name="Kredo_StBarhat" vbProcedure="false">Цены!$AH$7</definedName>
    <definedName function="false" hidden="false" name="Kredo_Vel" vbProcedure="false">Цены!$P$7</definedName>
    <definedName function="false" hidden="false" name="KvintaPl_Atl" vbProcedure="false">Цены!$R$4</definedName>
    <definedName function="false" hidden="false" name="KvintaPl_dachPr" vbProcedure="false">Цены!$BF$4</definedName>
    <definedName function="false" hidden="false" name="KvintaPl_dachPr_k" vbProcedure="false">Цены!$BJ$4</definedName>
    <definedName function="false" hidden="false" name="KvintaPl_dachPr_tw" vbProcedure="false">Цены!$BL$4</definedName>
    <definedName function="false" hidden="false" name="KvintaPl_dachSk" vbProcedure="false">Цены!$BH$4</definedName>
    <definedName function="false" hidden="false" name="KvintaPl_Dr" vbProcedure="false">Цены!$AL$4</definedName>
    <definedName function="false" hidden="false" name="KvintaPl_Dr05" vbProcedure="false">Цены!$AJ$4</definedName>
    <definedName function="false" hidden="false" name="KvintaPl_Pe04" vbProcedure="false">Цены!$AZ$4</definedName>
    <definedName function="false" hidden="false" name="KvintaPl_Pe045" vbProcedure="false">Цены!$AP$4</definedName>
    <definedName function="false" hidden="false" name="KvintaPl_Pe04dp" vbProcedure="false">Цены!$BB$4</definedName>
    <definedName function="false" hidden="false" name="KvintaPl_Pe065" vbProcedure="false">Цены!$AX$4</definedName>
    <definedName function="false" hidden="false" name="KvintaPl_Pe07" vbProcedure="false">Цены!$AV$4</definedName>
    <definedName function="false" hidden="false" name="KvintaPl_Pe08" vbProcedure="false">Цены!$AT$4</definedName>
    <definedName function="false" hidden="false" name="KvintaPl_PEdp" vbProcedure="false">Цены!$AR$4</definedName>
    <definedName function="false" hidden="false" name="KvintaPl_PeMatt04" vbProcedure="false">Цены!$BD$4</definedName>
    <definedName function="false" hidden="false" name="KvintaPl_PeMatt04dp" vbProcedure="false">Цены!$BD$4</definedName>
    <definedName function="false" hidden="false" name="KvintaPl_Pt" vbProcedure="false">Цены!$V$4</definedName>
    <definedName function="false" hidden="false" name="KvintaPl_Ptdp" vbProcedure="false">Цены!$T$4</definedName>
    <definedName function="false" hidden="false" name="KvintaPl_Pur" vbProcedure="false">Цены!$F$4</definedName>
    <definedName function="false" hidden="false" name="KvintaPl_PurLiteMatt" vbProcedure="false">Цены!$AD$4</definedName>
    <definedName function="false" hidden="false" name="KvintaPl_PurMatt" vbProcedure="false">Цены!$D$4</definedName>
    <definedName function="false" hidden="false" name="KvintaPl_PurProMatt180" vbProcedure="false">Цены!$AB$4</definedName>
    <definedName function="false" hidden="false" name="KvintaPl_PurProMatt275" vbProcedure="false">Цены!$AB$4</definedName>
    <definedName function="false" hidden="false" name="KvintaPl_Q" vbProcedure="false">Цены!$L$4</definedName>
    <definedName function="false" hidden="false" name="KvintaPl_Ql" vbProcedure="false">Цены!$N$4</definedName>
    <definedName function="false" hidden="false" name="KvintaPl_QproMatt" vbProcedure="false">Цены!$J$4</definedName>
    <definedName function="false" hidden="false" name="KvintaPl_Sat" vbProcedure="false">Цены!$AN$4</definedName>
    <definedName function="false" hidden="false" name="KvintaPl_SatMatt" vbProcedure="false">Цены!$AF$4</definedName>
    <definedName function="false" hidden="false" name="KvintaPl_StBarhat" vbProcedure="false">Цены!$AH$4</definedName>
    <definedName function="false" hidden="false" name="KvintaPl_Vel" vbProcedure="false">Цены!$P$4</definedName>
    <definedName function="false" hidden="false" name="KvintaUno_Atl" vbProcedure="false">Цены!$R$5</definedName>
    <definedName function="false" hidden="false" name="KvintaUno_Dr" vbProcedure="false">Цены!$AL$5</definedName>
    <definedName function="false" hidden="false" name="KvintaUno_Dr05" vbProcedure="false">Цены!$AJ$5</definedName>
    <definedName function="false" hidden="false" name="KvintaUno_Pe045" vbProcedure="false">Цены!$AP$5</definedName>
    <definedName function="false" hidden="false" name="KvintaUno_PeMatt04" vbProcedure="false">Цены!$BD$5</definedName>
    <definedName function="false" hidden="false" name="KvintaUno_PeMatt04dp" vbProcedure="false">Цены!$BD$5</definedName>
    <definedName function="false" hidden="false" name="KvintaUno_Pt" vbProcedure="false">Цены!$V$5</definedName>
    <definedName function="false" hidden="false" name="KvintaUno_Ptdp" vbProcedure="false">Цены!$T$5</definedName>
    <definedName function="false" hidden="false" name="KvintaUno_Pur" vbProcedure="false">Цены!$F$5</definedName>
    <definedName function="false" hidden="false" name="KvintaUno_PurLiteMatt" vbProcedure="false">Цены!$AD$5</definedName>
    <definedName function="false" hidden="false" name="KvintaUno_PurMatt" vbProcedure="false">Цены!$D$5</definedName>
    <definedName function="false" hidden="false" name="KvintaUno_PurProMatt180" vbProcedure="false">Цены!$AB$5</definedName>
    <definedName function="false" hidden="false" name="KvintaUno_PurProMatt275" vbProcedure="false">Цены!$AB$5</definedName>
    <definedName function="false" hidden="false" name="KvintaUno_Q" vbProcedure="false">Цены!$L$5</definedName>
    <definedName function="false" hidden="false" name="KvintaUno_Ql" vbProcedure="false">Цены!$N$5</definedName>
    <definedName function="false" hidden="false" name="KvintaUno_QproMatt" vbProcedure="false">Цены!$J$5</definedName>
    <definedName function="false" hidden="false" name="KvintaUno_Sat" vbProcedure="false">Цены!$AN$5</definedName>
    <definedName function="false" hidden="false" name="KvintaUno_SatMatt" vbProcedure="false">Цены!$AF$5</definedName>
    <definedName function="false" hidden="false" name="KvintaUno_StBarhat" vbProcedure="false">Цены!$AH$5</definedName>
    <definedName function="false" hidden="false" name="KvintaUno_Vel" vbProcedure="false">Цены!$P$5</definedName>
    <definedName function="false" hidden="false" name="List_Atl" vbProcedure="false">Цены!$R$32</definedName>
    <definedName function="false" hidden="false" name="List_dachPr" vbProcedure="false">Цены!$BF$32</definedName>
    <definedName function="false" hidden="false" name="List_dachPr_k" vbProcedure="false">Цены!$BJ$32</definedName>
    <definedName function="false" hidden="false" name="List_dachPr_tw" vbProcedure="false">Цены!$BL$32</definedName>
    <definedName function="false" hidden="false" name="List_dachSk" vbProcedure="false">Цены!$BH$32</definedName>
    <definedName function="false" hidden="false" name="List_Dr" vbProcedure="false">Цены!$AL$32</definedName>
    <definedName function="false" hidden="false" name="List_Dr05" vbProcedure="false">Цены!$AJ$32</definedName>
    <definedName function="false" hidden="false" name="List_Pe04" vbProcedure="false">Цены!$AZ$32</definedName>
    <definedName function="false" hidden="false" name="List_Pe045" vbProcedure="false">Цены!$AP$32</definedName>
    <definedName function="false" hidden="false" name="List_Pe04dp" vbProcedure="false">Цены!$BB$32</definedName>
    <definedName function="false" hidden="false" name="List_Pe065" vbProcedure="false">Цены!$AX$32</definedName>
    <definedName function="false" hidden="false" name="List_Pe07" vbProcedure="false">Цены!$AV$32</definedName>
    <definedName function="false" hidden="false" name="List_Pe08" vbProcedure="false">Цены!$AT$32</definedName>
    <definedName function="false" hidden="false" name="List_PEdp" vbProcedure="false">Цены!$AR$32</definedName>
    <definedName function="false" hidden="false" name="List_PeMatt04" vbProcedure="false">Цены!$BD$32</definedName>
    <definedName function="false" hidden="false" name="List_PeMatt04dp" vbProcedure="false">Цены!$BD$32</definedName>
    <definedName function="false" hidden="false" name="List_Pt" vbProcedure="false">Цены!$V$32</definedName>
    <definedName function="false" hidden="false" name="List_Ptdp" vbProcedure="false">Цены!$T$32</definedName>
    <definedName function="false" hidden="false" name="List_PtRF" vbProcedure="false">Цены!$Z$32</definedName>
    <definedName function="false" hidden="false" name="List_PtRFdp" vbProcedure="false">Цены!$X$32</definedName>
    <definedName function="false" hidden="false" name="List_Pur" vbProcedure="false">Цены!$F$32</definedName>
    <definedName function="false" hidden="false" name="List_PurFap" vbProcedure="false">Цены!$H$32</definedName>
    <definedName function="false" hidden="false" name="List_PurLiteMatt" vbProcedure="false">Цены!$AD$32</definedName>
    <definedName function="false" hidden="false" name="List_PurMatt" vbProcedure="false">Цены!$D$32</definedName>
    <definedName function="false" hidden="false" name="List_PurProMatt180" vbProcedure="false">Цены!$AB$32</definedName>
    <definedName function="false" hidden="false" name="List_PurProMatt275" vbProcedure="false">Цены!$AB$32</definedName>
    <definedName function="false" hidden="false" name="List_Q" vbProcedure="false">Цены!$L$32</definedName>
    <definedName function="false" hidden="false" name="List_Ql" vbProcedure="false">Цены!$N$32</definedName>
    <definedName function="false" hidden="false" name="List_QproMatt" vbProcedure="false">Цены!$J$32</definedName>
    <definedName function="false" hidden="false" name="List_Sat" vbProcedure="false">Цены!$AN$32</definedName>
    <definedName function="false" hidden="false" name="List_SatMatt" vbProcedure="false">Цены!$AF$32</definedName>
    <definedName function="false" hidden="false" name="List_StBarhat" vbProcedure="false">Цены!$AH$32</definedName>
    <definedName function="false" hidden="false" name="List_Vel" vbProcedure="false">Цены!$P$32</definedName>
    <definedName function="false" hidden="false" name="List_Zn035" vbProcedure="false">Цены!$CB$32</definedName>
    <definedName function="false" hidden="false" name="List_Zn04" vbProcedure="false">Цены!$BZ$32</definedName>
    <definedName function="false" hidden="false" name="List_Zn045" vbProcedure="false">Цены!$BX$32</definedName>
    <definedName function="false" hidden="false" name="List_Zn05" vbProcedure="false">Цены!$BV$32</definedName>
    <definedName function="false" hidden="false" name="List_Zn055" vbProcedure="false">Цены!$BT$32</definedName>
    <definedName function="false" hidden="false" name="List_Zn07" vbProcedure="false">Цены!$BR$32</definedName>
    <definedName function="false" hidden="false" name="List_Zn08" vbProcedure="false">Цены!$BP$32</definedName>
    <definedName function="false" hidden="false" name="List_Zn09" vbProcedure="false">Цены!$BN$32</definedName>
    <definedName function="false" hidden="false" name="Modern_Atl" vbProcedure="false">Цены!$R$9</definedName>
    <definedName function="false" hidden="false" name="Modern_dachPr" vbProcedure="false">Цены!$BF$9</definedName>
    <definedName function="false" hidden="false" name="Modern_dachPr_k" vbProcedure="false">Цены!$BJ$9</definedName>
    <definedName function="false" hidden="false" name="Modern_dachPr_tw" vbProcedure="false">Цены!$BL$9</definedName>
    <definedName function="false" hidden="false" name="Modern_dachSk" vbProcedure="false">Цены!$BH$9</definedName>
    <definedName function="false" hidden="false" name="Modern_Dr" vbProcedure="false">Цены!$AL$9</definedName>
    <definedName function="false" hidden="false" name="Modern_Dr05" vbProcedure="false">Цены!$AJ$9</definedName>
    <definedName function="false" hidden="false" name="Modern_Pe04" vbProcedure="false">Цены!$AZ$9</definedName>
    <definedName function="false" hidden="false" name="Modern_Pe045" vbProcedure="false">Цены!$AP$9</definedName>
    <definedName function="false" hidden="false" name="Modern_Pe04dp" vbProcedure="false">Цены!$BB$9</definedName>
    <definedName function="false" hidden="false" name="Modern_Pe065" vbProcedure="false">Цены!$AX$9</definedName>
    <definedName function="false" hidden="false" name="Modern_Pe07" vbProcedure="false">Цены!$AV$9</definedName>
    <definedName function="false" hidden="false" name="Modern_Pe08" vbProcedure="false">Цены!$AT$9</definedName>
    <definedName function="false" hidden="false" name="Modern_PEdp" vbProcedure="false">Цены!$AR$9</definedName>
    <definedName function="false" hidden="false" name="Modern_PeMatt04" vbProcedure="false">Цены!$BD$9</definedName>
    <definedName function="false" hidden="false" name="Modern_PeMatt04dp" vbProcedure="false">Цены!$BD$9</definedName>
    <definedName function="false" hidden="false" name="Modern_Pt" vbProcedure="false">Цены!$V$9</definedName>
    <definedName function="false" hidden="false" name="Modern_Ptdp" vbProcedure="false">Цены!$T$9</definedName>
    <definedName function="false" hidden="false" name="Modern_Pur" vbProcedure="false">Цены!$F$9</definedName>
    <definedName function="false" hidden="false" name="Modern_PurLiteMatt" vbProcedure="false">Цены!$AD$9</definedName>
    <definedName function="false" hidden="false" name="Modern_PurMatt" vbProcedure="false">Цены!$D$9</definedName>
    <definedName function="false" hidden="false" name="Modern_PurProMatt180" vbProcedure="false">Цены!$AB$9</definedName>
    <definedName function="false" hidden="false" name="Modern_PurProMatt275" vbProcedure="false">Цены!$AB$9</definedName>
    <definedName function="false" hidden="false" name="Modern_Q" vbProcedure="false">Цены!$L$9</definedName>
    <definedName function="false" hidden="false" name="Modern_Ql" vbProcedure="false">Цены!$N$9</definedName>
    <definedName function="false" hidden="false" name="Modern_QproMatt" vbProcedure="false">Цены!$J$9</definedName>
    <definedName function="false" hidden="false" name="Modern_Sat" vbProcedure="false">Цены!$AN$9</definedName>
    <definedName function="false" hidden="false" name="Modern_SatMatt" vbProcedure="false">Цены!$AF$9</definedName>
    <definedName function="false" hidden="false" name="Modern_StBarhat" vbProcedure="false">Цены!$AH$9</definedName>
    <definedName function="false" hidden="false" name="Modern_Vel" vbProcedure="false">Цены!$P$9</definedName>
    <definedName function="false" hidden="false" name="PnC10f_Atl" vbProcedure="false">Цены!$R$22</definedName>
    <definedName function="false" hidden="false" name="PnC10f_dachPr" vbProcedure="false">Цены!$BF$22</definedName>
    <definedName function="false" hidden="false" name="PnC10f_dachPr_k" vbProcedure="false">Цены!$BJ$22</definedName>
    <definedName function="false" hidden="false" name="PnC10f_dachPr_tw" vbProcedure="false">Цены!$BL$22</definedName>
    <definedName function="false" hidden="false" name="PnC10f_dachSk" vbProcedure="false">Цены!$BH$22</definedName>
    <definedName function="false" hidden="false" name="PnC10f_Dr" vbProcedure="false">Цены!$AL$22</definedName>
    <definedName function="false" hidden="false" name="PnC10f_Dr05" vbProcedure="false">Цены!$AJ$22</definedName>
    <definedName function="false" hidden="false" name="PnC10f_Pe04" vbProcedure="false">Цены!$AZ$22</definedName>
    <definedName function="false" hidden="false" name="PnC10f_Pe045" vbProcedure="false">Цены!$AP$22</definedName>
    <definedName function="false" hidden="false" name="PnC10f_Pe04dp" vbProcedure="false">Цены!$BB$22</definedName>
    <definedName function="false" hidden="false" name="PnC10f_Pe065" vbProcedure="false">Цены!$AX$22</definedName>
    <definedName function="false" hidden="false" name="PnC10f_Pe07" vbProcedure="false">Цены!$AV$22</definedName>
    <definedName function="false" hidden="false" name="PnC10f_Pe08" vbProcedure="false">Цены!$AT$22</definedName>
    <definedName function="false" hidden="false" name="PnC10f_PEdp" vbProcedure="false">Цены!$AR$22</definedName>
    <definedName function="false" hidden="false" name="PnC10f_PeMatt04" vbProcedure="false">Цены!$BD$22</definedName>
    <definedName function="false" hidden="false" name="PnC10f_PeMatt04dp" vbProcedure="false">Цены!$BD$22</definedName>
    <definedName function="false" hidden="false" name="PnC10f_Pt" vbProcedure="false">Цены!$V$22</definedName>
    <definedName function="false" hidden="false" name="PnC10f_Ptdp" vbProcedure="false">Цены!$T$22</definedName>
    <definedName function="false" hidden="false" name="PnC10f_PtRF" vbProcedure="false">Цены!$Z$22</definedName>
    <definedName function="false" hidden="false" name="PnC10f_PtRFdp" vbProcedure="false">Цены!$X$22</definedName>
    <definedName function="false" hidden="false" name="PnC10f_Pur" vbProcedure="false">Цены!$F$22</definedName>
    <definedName function="false" hidden="false" name="PnC10f_PurLiteMatt" vbProcedure="false">Цены!$AD$22</definedName>
    <definedName function="false" hidden="false" name="PnC10f_PurMatt" vbProcedure="false">Цены!$D$22</definedName>
    <definedName function="false" hidden="false" name="PnC10f_PurProMatt180" vbProcedure="false">Цены!$AB$22</definedName>
    <definedName function="false" hidden="false" name="PnC10f_PurProMatt275" vbProcedure="false">Цены!$AB$22</definedName>
    <definedName function="false" hidden="false" name="PnC10f_Q" vbProcedure="false">Цены!$L$22</definedName>
    <definedName function="false" hidden="false" name="PnC10f_Ql" vbProcedure="false">Цены!$N$22</definedName>
    <definedName function="false" hidden="false" name="PnC10f_QproMatt" vbProcedure="false">Цены!$J$22</definedName>
    <definedName function="false" hidden="false" name="PnC10f_Sat" vbProcedure="false">Цены!$AN$22</definedName>
    <definedName function="false" hidden="false" name="PnC10f_SatMatt" vbProcedure="false">Цены!$AF$22</definedName>
    <definedName function="false" hidden="false" name="PnC10f_StBarhat" vbProcedure="false">Цены!$AH$22</definedName>
    <definedName function="false" hidden="false" name="PnC10f_Vel" vbProcedure="false">Цены!$P$22</definedName>
    <definedName function="false" hidden="false" name="PnC10f_Zn035" vbProcedure="false">Цены!$CB$22</definedName>
    <definedName function="false" hidden="false" name="PnC10f_Zn04" vbProcedure="false">Цены!$BZ$22</definedName>
    <definedName function="false" hidden="false" name="PnC10f_Zn045" vbProcedure="false">Цены!$BX$22</definedName>
    <definedName function="false" hidden="false" name="PnC10f_Zn05" vbProcedure="false">Цены!$BV$22</definedName>
    <definedName function="false" hidden="false" name="PnC10f_Zn055" vbProcedure="false">Цены!$BT$22</definedName>
    <definedName function="false" hidden="false" name="PnC10f_Zn07" vbProcedure="false">Цены!$BR$22</definedName>
    <definedName function="false" hidden="false" name="PnC10f_Zn08" vbProcedure="false">Цены!$BP$22</definedName>
    <definedName function="false" hidden="false" name="PnC10f_Zn09" vbProcedure="false">Цены!$BN$22</definedName>
    <definedName function="false" hidden="false" name="PnC10_Atl" vbProcedure="false">Цены!$R$21</definedName>
    <definedName function="false" hidden="false" name="PnC10_dachPr" vbProcedure="false">Цены!$BF$21</definedName>
    <definedName function="false" hidden="false" name="PnC10_dachPr_k" vbProcedure="false">Цены!$BJ$21</definedName>
    <definedName function="false" hidden="false" name="PnC10_dachPr_tw" vbProcedure="false">Цены!$BL$21</definedName>
    <definedName function="false" hidden="false" name="PnC10_dachSk" vbProcedure="false">Цены!$BH$21</definedName>
    <definedName function="false" hidden="false" name="PnC10_Dr" vbProcedure="false">Цены!$AL$21</definedName>
    <definedName function="false" hidden="false" name="PnC10_Dr05" vbProcedure="false">Цены!$AJ$21</definedName>
    <definedName function="false" hidden="false" name="PnC10_Pe04" vbProcedure="false">Цены!$AZ$21</definedName>
    <definedName function="false" hidden="false" name="PnC10_Pe045" vbProcedure="false">Цены!$AP$21</definedName>
    <definedName function="false" hidden="false" name="PnC10_Pe04dp" vbProcedure="false">Цены!$BB$21</definedName>
    <definedName function="false" hidden="false" name="PnC10_Pe065" vbProcedure="false">Цены!$AX$21</definedName>
    <definedName function="false" hidden="false" name="PnC10_Pe07" vbProcedure="false">Цены!$AV$21</definedName>
    <definedName function="false" hidden="false" name="PnC10_Pe08" vbProcedure="false">Цены!$AT$21</definedName>
    <definedName function="false" hidden="false" name="PnC10_PEdp" vbProcedure="false">Цены!$AR$21</definedName>
    <definedName function="false" hidden="false" name="PnC10_PeMatt04" vbProcedure="false">Цены!$BD$21</definedName>
    <definedName function="false" hidden="false" name="PnC10_PeMatt04dp" vbProcedure="false">Цены!$BD$21</definedName>
    <definedName function="false" hidden="false" name="PnC10_Pt" vbProcedure="false">Цены!$V$21</definedName>
    <definedName function="false" hidden="false" name="PnC10_Ptdp" vbProcedure="false">Цены!$T$21</definedName>
    <definedName function="false" hidden="false" name="PnC10_PtRF" vbProcedure="false">Цены!$Z$21</definedName>
    <definedName function="false" hidden="false" name="PnC10_PtRFdp" vbProcedure="false">Цены!$X$21</definedName>
    <definedName function="false" hidden="false" name="PnC10_Pur" vbProcedure="false">Цены!$F$21</definedName>
    <definedName function="false" hidden="false" name="PnC10_PurLiteMatt" vbProcedure="false">Цены!$AD$21</definedName>
    <definedName function="false" hidden="false" name="PnC10_PurMatt" vbProcedure="false">Цены!$D$21</definedName>
    <definedName function="false" hidden="false" name="PnC10_PurProMatt180" vbProcedure="false">Цены!$AB$21</definedName>
    <definedName function="false" hidden="false" name="PnC10_PurProMatt275" vbProcedure="false">Цены!$AB$21</definedName>
    <definedName function="false" hidden="false" name="PnC10_Q" vbProcedure="false">Цены!$L$21</definedName>
    <definedName function="false" hidden="false" name="PnC10_Ql" vbProcedure="false">Цены!$N$21</definedName>
    <definedName function="false" hidden="false" name="PnC10_QproMatt" vbProcedure="false">Цены!$J$21</definedName>
    <definedName function="false" hidden="false" name="PnC10_Sat" vbProcedure="false">Цены!$AN$21</definedName>
    <definedName function="false" hidden="false" name="PnC10_SatMatt" vbProcedure="false">Цены!$AF$21</definedName>
    <definedName function="false" hidden="false" name="PnC10_StBarhat" vbProcedure="false">Цены!$AH$21</definedName>
    <definedName function="false" hidden="false" name="PnC10_Vel" vbProcedure="false">Цены!$P$21</definedName>
    <definedName function="false" hidden="false" name="PnC10_Zn035" vbProcedure="false">Цены!$CB$21</definedName>
    <definedName function="false" hidden="false" name="PnC10_Zn04" vbProcedure="false">Цены!$BZ$21</definedName>
    <definedName function="false" hidden="false" name="PnC10_Zn045" vbProcedure="false">Цены!$BX$21</definedName>
    <definedName function="false" hidden="false" name="PnC10_Zn05" vbProcedure="false">Цены!$BV$21</definedName>
    <definedName function="false" hidden="false" name="PnC10_Zn055" vbProcedure="false">Цены!$BT$21</definedName>
    <definedName function="false" hidden="false" name="PnC10_Zn07" vbProcedure="false">Цены!$BR$21</definedName>
    <definedName function="false" hidden="false" name="PnC10_Zn08" vbProcedure="false">Цены!$BP$21</definedName>
    <definedName function="false" hidden="false" name="PnC10_Zn09" vbProcedure="false">Цены!$BN$21</definedName>
    <definedName function="false" hidden="false" name="PnC20f_Atl" vbProcedure="false">Цены!$R$24</definedName>
    <definedName function="false" hidden="false" name="PnC20f_Dr" vbProcedure="false">Цены!$AL$24</definedName>
    <definedName function="false" hidden="false" name="PnC20f_Dr05" vbProcedure="false">Цены!$AJ$24</definedName>
    <definedName function="false" hidden="false" name="PnC20f_Pe04" vbProcedure="false">Цены!$BD$24</definedName>
    <definedName function="false" hidden="false" name="PnC20f_Pe045" vbProcedure="false">Цены!$AP$24</definedName>
    <definedName function="false" hidden="false" name="PnC20f_Pe046" vbProcedure="false">Цены!$AP$24</definedName>
    <definedName function="false" hidden="false" name="PnC20f_Pe04dp" vbProcedure="false">Цены!$BB$24</definedName>
    <definedName function="false" hidden="false" name="PnC20f_PEdp" vbProcedure="false">Цены!$AR$24</definedName>
    <definedName function="false" hidden="false" name="PnC20f_PeMatt04" vbProcedure="false">Цены!$BD$24</definedName>
    <definedName function="false" hidden="false" name="PnC20f_PeMatt04dp" vbProcedure="false">Цены!$BD$24</definedName>
    <definedName function="false" hidden="false" name="PnC20f_Pt" vbProcedure="false">Цены!$V$24</definedName>
    <definedName function="false" hidden="false" name="PnC20f_Ql" vbProcedure="false">Цены!$N$24</definedName>
    <definedName function="false" hidden="false" name="PnC20f_Sat" vbProcedure="false">Цены!$AN$24</definedName>
    <definedName function="false" hidden="false" name="PnC20f_Vel" vbProcedure="false">Цены!$P$24</definedName>
    <definedName function="false" hidden="false" name="PnC20f_Zn046" vbProcedure="false">Цены!$BX$24</definedName>
    <definedName function="false" hidden="false" name="PnC20_Atl" vbProcedure="false">Цены!$R$23</definedName>
    <definedName function="false" hidden="false" name="PnC20_dachPr" vbProcedure="false">Цены!$BF$23</definedName>
    <definedName function="false" hidden="false" name="PnC20_dachPr_k" vbProcedure="false">Цены!$BJ$23</definedName>
    <definedName function="false" hidden="false" name="PnC20_dachPr_tw" vbProcedure="false">Цены!$BL$23</definedName>
    <definedName function="false" hidden="false" name="PnC20_dachSk" vbProcedure="false">Цены!$BH$23</definedName>
    <definedName function="false" hidden="false" name="PnC20_Dr" vbProcedure="false">Цены!$AL$23</definedName>
    <definedName function="false" hidden="false" name="PnC20_Dr05" vbProcedure="false">Цены!$AJ$23</definedName>
    <definedName function="false" hidden="false" name="PnC20_Pe04" vbProcedure="false">Цены!$AZ$23</definedName>
    <definedName function="false" hidden="false" name="PnC20_Pe045" vbProcedure="false">Цены!$AP$23</definedName>
    <definedName function="false" hidden="false" name="PnC20_Pe04dp" vbProcedure="false">Цены!$BB$23</definedName>
    <definedName function="false" hidden="false" name="PnC20_Pe065" vbProcedure="false">Цены!$AX$23</definedName>
    <definedName function="false" hidden="false" name="PnC20_Pe07" vbProcedure="false">Цены!$AV$23</definedName>
    <definedName function="false" hidden="false" name="PnC20_Pe08" vbProcedure="false">Цены!$AT$23</definedName>
    <definedName function="false" hidden="false" name="PnC20_PEdp" vbProcedure="false">Цены!$AR$23</definedName>
    <definedName function="false" hidden="false" name="PnC20_PeMatt04" vbProcedure="false">Цены!$BD$23</definedName>
    <definedName function="false" hidden="false" name="PnC20_PeMatt04dp" vbProcedure="false">Цены!$BD$23</definedName>
    <definedName function="false" hidden="false" name="PnC20_Pt" vbProcedure="false">Цены!$V$23</definedName>
    <definedName function="false" hidden="false" name="PnC20_Ptdp" vbProcedure="false">Цены!$T$23</definedName>
    <definedName function="false" hidden="false" name="PnC20_PtRF" vbProcedure="false">Цены!$Z$23</definedName>
    <definedName function="false" hidden="false" name="PnC20_PtRFdp" vbProcedure="false">Цены!$X$23</definedName>
    <definedName function="false" hidden="false" name="PnC20_Pur" vbProcedure="false">Цены!$F$23</definedName>
    <definedName function="false" hidden="false" name="PnC20_PurLiteMatt" vbProcedure="false">Цены!$AD$23</definedName>
    <definedName function="false" hidden="false" name="PnC20_PurMatt" vbProcedure="false">Цены!$D$23</definedName>
    <definedName function="false" hidden="false" name="PnC20_PurProMatt180" vbProcedure="false">Цены!$AB$23</definedName>
    <definedName function="false" hidden="false" name="PnC20_PurProMatt275" vbProcedure="false">Цены!$AB$23</definedName>
    <definedName function="false" hidden="false" name="PnC20_Q" vbProcedure="false">Цены!$L$23</definedName>
    <definedName function="false" hidden="false" name="PnC20_Ql" vbProcedure="false">Цены!$N$23</definedName>
    <definedName function="false" hidden="false" name="PnC20_QproMatt" vbProcedure="false">Цены!$J$23</definedName>
    <definedName function="false" hidden="false" name="PnC20_Sat" vbProcedure="false">Цены!$AN$23</definedName>
    <definedName function="false" hidden="false" name="PnC20_SatMatt" vbProcedure="false">Цены!$AF$23</definedName>
    <definedName function="false" hidden="false" name="PnC20_StBarhat" vbProcedure="false">Цены!$AH$23</definedName>
    <definedName function="false" hidden="false" name="PnC20_Vel" vbProcedure="false">Цены!$P$23</definedName>
    <definedName function="false" hidden="false" name="PnC20_Zn035" vbProcedure="false">Цены!$CB$23</definedName>
    <definedName function="false" hidden="false" name="PnC20_Zn04" vbProcedure="false">Цены!$BZ$23</definedName>
    <definedName function="false" hidden="false" name="PnC20_Zn045" vbProcedure="false">Цены!$BX$23</definedName>
    <definedName function="false" hidden="false" name="PnC20_Zn05" vbProcedure="false">Цены!$BV$23</definedName>
    <definedName function="false" hidden="false" name="PnC20_Zn055" vbProcedure="false">Цены!$BT$23</definedName>
    <definedName function="false" hidden="false" name="PnC20_Zn07" vbProcedure="false">Цены!$BR$23</definedName>
    <definedName function="false" hidden="false" name="PnC20_Zn08" vbProcedure="false">Цены!$BP$23</definedName>
    <definedName function="false" hidden="false" name="PnC20_Zn09" vbProcedure="false">Цены!$BN$23</definedName>
    <definedName function="false" hidden="false" name="PnC21_Atl" vbProcedure="false">Цены!$R$25</definedName>
    <definedName function="false" hidden="false" name="PnC21_dachPr" vbProcedure="false">Цены!$BF$25</definedName>
    <definedName function="false" hidden="false" name="PnC21_dachPr_k" vbProcedure="false">Цены!$BJ$25</definedName>
    <definedName function="false" hidden="false" name="PnC21_dachPr_tw" vbProcedure="false">Цены!$BL$25</definedName>
    <definedName function="false" hidden="false" name="PnC21_dachSk" vbProcedure="false">Цены!$BH$25</definedName>
    <definedName function="false" hidden="false" name="PnC21_Dr" vbProcedure="false">Цены!$AL$25</definedName>
    <definedName function="false" hidden="false" name="PnC21_Dr05" vbProcedure="false">Цены!$AJ$25</definedName>
    <definedName function="false" hidden="false" name="PnC21_Pe04" vbProcedure="false">Цены!$AZ$25</definedName>
    <definedName function="false" hidden="false" name="PnC21_Pe045" vbProcedure="false">Цены!$AP$25</definedName>
    <definedName function="false" hidden="false" name="PnC21_Pe04dp" vbProcedure="false">Цены!$BB$25</definedName>
    <definedName function="false" hidden="false" name="PnC21_Pe065" vbProcedure="false">Цены!$AX$25</definedName>
    <definedName function="false" hidden="false" name="PnC21_Pe07" vbProcedure="false">Цены!$AV$25</definedName>
    <definedName function="false" hidden="false" name="PnC21_Pe08" vbProcedure="false">Цены!$AT$25</definedName>
    <definedName function="false" hidden="false" name="PnC21_PEdp" vbProcedure="false">Цены!$AR$25</definedName>
    <definedName function="false" hidden="false" name="PnC21_PeMatt04" vbProcedure="false">Цены!$BD$25</definedName>
    <definedName function="false" hidden="false" name="PnC21_PeMatt04dp" vbProcedure="false">Цены!$BD$25</definedName>
    <definedName function="false" hidden="false" name="PnC21_Pt" vbProcedure="false">Цены!$V$25</definedName>
    <definedName function="false" hidden="false" name="PnC21_Ptdp" vbProcedure="false">Цены!$T$25</definedName>
    <definedName function="false" hidden="false" name="PnC21_PtRF" vbProcedure="false">Цены!$Z$25</definedName>
    <definedName function="false" hidden="false" name="PnC21_PtRFdp" vbProcedure="false">Цены!$X$25</definedName>
    <definedName function="false" hidden="false" name="PnC21_Pur" vbProcedure="false">Цены!$F$25</definedName>
    <definedName function="false" hidden="false" name="PnC21_PurLiteMatt" vbProcedure="false">Цены!$AD$25</definedName>
    <definedName function="false" hidden="false" name="PnC21_PurMatt" vbProcedure="false">Цены!$D$25</definedName>
    <definedName function="false" hidden="false" name="PnC21_PurProMatt180" vbProcedure="false">Цены!$AB$25</definedName>
    <definedName function="false" hidden="false" name="PnC21_PurProMatt275" vbProcedure="false">Цены!$AB$25</definedName>
    <definedName function="false" hidden="false" name="PnC21_Q" vbProcedure="false">Цены!$L$25</definedName>
    <definedName function="false" hidden="false" name="PnC21_Ql" vbProcedure="false">Цены!$N$25</definedName>
    <definedName function="false" hidden="false" name="PnC21_QproMatt" vbProcedure="false">Цены!$J$25</definedName>
    <definedName function="false" hidden="false" name="PnC21_Sat" vbProcedure="false">Цены!$AN$25</definedName>
    <definedName function="false" hidden="false" name="PnC21_SatMatt" vbProcedure="false">Цены!$AF$25</definedName>
    <definedName function="false" hidden="false" name="PnC21_StBarhat" vbProcedure="false">Цены!$AH$25</definedName>
    <definedName function="false" hidden="false" name="PnC21_Vel" vbProcedure="false">Цены!$P$25</definedName>
    <definedName function="false" hidden="false" name="PnC21_Zn035" vbProcedure="false">Цены!$CB$25</definedName>
    <definedName function="false" hidden="false" name="PnC21_Zn04" vbProcedure="false">Цены!$BZ$25</definedName>
    <definedName function="false" hidden="false" name="PnC21_Zn045" vbProcedure="false">Цены!$BX$25</definedName>
    <definedName function="false" hidden="false" name="PnC21_Zn05" vbProcedure="false">Цены!$BV$25</definedName>
    <definedName function="false" hidden="false" name="PnC21_Zn055" vbProcedure="false">Цены!$BT$25</definedName>
    <definedName function="false" hidden="false" name="PnC21_Zn07" vbProcedure="false">Цены!$BR$25</definedName>
    <definedName function="false" hidden="false" name="PnC21_Zn08" vbProcedure="false">Цены!$BP$25</definedName>
    <definedName function="false" hidden="false" name="PnC21_Zn09" vbProcedure="false">Цены!$BN$25</definedName>
    <definedName function="false" hidden="false" name="PnC8f_Atl" vbProcedure="false">Цены!$R$20</definedName>
    <definedName function="false" hidden="false" name="PnC8f_Dr" vbProcedure="false">Цены!$AL$20</definedName>
    <definedName function="false" hidden="false" name="PnC8f_Dr05" vbProcedure="false">Цены!$AJ$20</definedName>
    <definedName function="false" hidden="false" name="PnC8f_Pe04" vbProcedure="false">Цены!$AZ$20</definedName>
    <definedName function="false" hidden="false" name="PnC8f_Pe045" vbProcedure="false">Цены!$AP$20</definedName>
    <definedName function="false" hidden="false" name="PnC8f_Pe04dp" vbProcedure="false">Цены!$BB$20</definedName>
    <definedName function="false" hidden="false" name="PnC8f_PEdp" vbProcedure="false">Цены!$AR$20</definedName>
    <definedName function="false" hidden="false" name="PnC8f_PeMatt04" vbProcedure="false">Цены!$BD$20</definedName>
    <definedName function="false" hidden="false" name="PnC8f_PeMatt04dp" vbProcedure="false">Цены!$BD$20</definedName>
    <definedName function="false" hidden="false" name="PnC8f_Pt" vbProcedure="false">Цены!$V$20</definedName>
    <definedName function="false" hidden="false" name="PnC8f_Ptdp" vbProcedure="false">Цены!$T$20</definedName>
    <definedName function="false" hidden="false" name="PnC8f_PtRF" vbProcedure="false">Цены!$Z$20</definedName>
    <definedName function="false" hidden="false" name="PnC8f_PtRFdp" vbProcedure="false">Цены!$X$20</definedName>
    <definedName function="false" hidden="false" name="PnC8f_Pur" vbProcedure="false">Цены!$F$20</definedName>
    <definedName function="false" hidden="false" name="PnC8f_PurLiteMatt" vbProcedure="false">Цены!$AD$20</definedName>
    <definedName function="false" hidden="false" name="PnC8f_PurMatt" vbProcedure="false">Цены!$D$20</definedName>
    <definedName function="false" hidden="false" name="PnC8f_PurProMatt180" vbProcedure="false">Цены!$AB$20</definedName>
    <definedName function="false" hidden="false" name="PnC8f_PurProMatt275" vbProcedure="false">Цены!$AB$20</definedName>
    <definedName function="false" hidden="false" name="PnC8f_Q" vbProcedure="false">Цены!$L$20</definedName>
    <definedName function="false" hidden="false" name="PnC8f_Ql" vbProcedure="false">Цены!$N$20</definedName>
    <definedName function="false" hidden="false" name="PnC8f_QproMatt" vbProcedure="false">Цены!$J$20</definedName>
    <definedName function="false" hidden="false" name="PnC8f_Sat" vbProcedure="false">Цены!$AN$20</definedName>
    <definedName function="false" hidden="false" name="PnC8f_SatMatt" vbProcedure="false">Цены!$AF$20</definedName>
    <definedName function="false" hidden="false" name="PnC8f_StBarhat" vbProcedure="false">Цены!$AH$20</definedName>
    <definedName function="false" hidden="false" name="PnC8f_Vel" vbProcedure="false">Цены!$P$20</definedName>
    <definedName function="false" hidden="false" name="PnC8f_Zn045" vbProcedure="false">Цены!$BX$20</definedName>
    <definedName function="false" hidden="false" name="PnC8f_Zn05" vbProcedure="false">Цены!$BV$20</definedName>
    <definedName function="false" hidden="false" name="PnC8_Atl" vbProcedure="false">Цены!$R$19</definedName>
    <definedName function="false" hidden="false" name="PnC8_dachPr" vbProcedure="false">Цены!$BF$19</definedName>
    <definedName function="false" hidden="false" name="PnC8_dachPr_k" vbProcedure="false">Цены!$BJ$19</definedName>
    <definedName function="false" hidden="false" name="PnC8_dachPr_tw" vbProcedure="false">Цены!$BL$19</definedName>
    <definedName function="false" hidden="false" name="PnC8_dachSk" vbProcedure="false">Цены!$BH$19</definedName>
    <definedName function="false" hidden="false" name="PnC8_Dr" vbProcedure="false">Цены!$AL$19</definedName>
    <definedName function="false" hidden="false" name="PnC8_Dr05" vbProcedure="false">Цены!$AJ$19</definedName>
    <definedName function="false" hidden="false" name="PnC8_Pe04" vbProcedure="false">Цены!$AZ$19</definedName>
    <definedName function="false" hidden="false" name="PnC8_Pe045" vbProcedure="false">Цены!$AP$19</definedName>
    <definedName function="false" hidden="false" name="PnC8_Pe04dp" vbProcedure="false">Цены!$BB$19</definedName>
    <definedName function="false" hidden="false" name="PnC8_Pe065" vbProcedure="false">Цены!$AX$19</definedName>
    <definedName function="false" hidden="false" name="PnC8_Pe07" vbProcedure="false">Цены!$AV$19</definedName>
    <definedName function="false" hidden="false" name="PnC8_Pe08" vbProcedure="false">Цены!$AT$19</definedName>
    <definedName function="false" hidden="false" name="PnC8_PEdp" vbProcedure="false">Цены!$AR$19</definedName>
    <definedName function="false" hidden="false" name="PnC8_PeMatt04" vbProcedure="false">Цены!$BD$19</definedName>
    <definedName function="false" hidden="false" name="PnC8_PeMatt04dp" vbProcedure="false">Цены!$BD$19</definedName>
    <definedName function="false" hidden="false" name="PnC8_Pt" vbProcedure="false">Цены!$V$19</definedName>
    <definedName function="false" hidden="false" name="PnC8_Ptdp" vbProcedure="false">Цены!$T$19</definedName>
    <definedName function="false" hidden="false" name="PnC8_PtRF" vbProcedure="false">Цены!$Z$19</definedName>
    <definedName function="false" hidden="false" name="PnC8_PtRFdp" vbProcedure="false">Цены!$X$19</definedName>
    <definedName function="false" hidden="false" name="PnC8_Pur" vbProcedure="false">Цены!$F$19</definedName>
    <definedName function="false" hidden="false" name="PnC8_PurLiteMatt" vbProcedure="false">Цены!$AD$19</definedName>
    <definedName function="false" hidden="false" name="PnC8_PurMatt" vbProcedure="false">Цены!$D$19</definedName>
    <definedName function="false" hidden="false" name="PnC8_PurProMatt180" vbProcedure="false">Цены!$AB$19</definedName>
    <definedName function="false" hidden="false" name="PnC8_PurProMatt275" vbProcedure="false">Цены!$AB$19</definedName>
    <definedName function="false" hidden="false" name="PnC8_Q" vbProcedure="false">Цены!$L$19</definedName>
    <definedName function="false" hidden="false" name="PnC8_Ql" vbProcedure="false">Цены!$N$19</definedName>
    <definedName function="false" hidden="false" name="PnC8_QproMatt" vbProcedure="false">Цены!$J$19</definedName>
    <definedName function="false" hidden="false" name="PnC8_Sat" vbProcedure="false">Цены!$AN$19</definedName>
    <definedName function="false" hidden="false" name="PnC8_SatMatt" vbProcedure="false">Цены!$AF$19</definedName>
    <definedName function="false" hidden="false" name="PnC8_StBarhat" vbProcedure="false">Цены!$AH$19</definedName>
    <definedName function="false" hidden="false" name="PnC8_Vel" vbProcedure="false">Цены!$P$19</definedName>
    <definedName function="false" hidden="false" name="PnC8_Zn035" vbProcedure="false">Цены!$CB$19</definedName>
    <definedName function="false" hidden="false" name="PnC8_Zn04" vbProcedure="false">Цены!$BZ$19</definedName>
    <definedName function="false" hidden="false" name="PnC8_Zn045" vbProcedure="false">Цены!$BX$19</definedName>
    <definedName function="false" hidden="false" name="PnC8_Zn05" vbProcedure="false">Цены!$BV$19</definedName>
    <definedName function="false" hidden="false" name="PnC8_Zn055" vbProcedure="false">Цены!$BT$19</definedName>
    <definedName function="false" hidden="false" name="PnC8_Zn07" vbProcedure="false">Цены!$BR$19</definedName>
    <definedName function="false" hidden="false" name="PnC8_Zn08" vbProcedure="false">Цены!$BP$19</definedName>
    <definedName function="false" hidden="false" name="PnC8_Zn09" vbProcedure="false">Цены!$BN$19</definedName>
    <definedName function="false" hidden="false" name="PnH60_Atl" vbProcedure="false">Цены!$R$28</definedName>
    <definedName function="false" hidden="false" name="PnH60_dachPr" vbProcedure="false">Цены!$BF$28</definedName>
    <definedName function="false" hidden="false" name="PnH60_dachPr_k" vbProcedure="false">Цены!$BJ$28</definedName>
    <definedName function="false" hidden="false" name="PnH60_dachPr_tw" vbProcedure="false">Цены!$BL$28</definedName>
    <definedName function="false" hidden="false" name="PnH60_dachSk" vbProcedure="false">Цены!$BH$28</definedName>
    <definedName function="false" hidden="false" name="PnH60_Dr" vbProcedure="false">Цены!$AL$28</definedName>
    <definedName function="false" hidden="false" name="PnH60_Dr05" vbProcedure="false">Цены!$AJ$28</definedName>
    <definedName function="false" hidden="false" name="PnH60_Pe04" vbProcedure="false">Цены!$AZ$28</definedName>
    <definedName function="false" hidden="false" name="PnH60_Pe045" vbProcedure="false">Цены!$AP$28</definedName>
    <definedName function="false" hidden="false" name="PnH60_Pe04dp" vbProcedure="false">Цены!$BB$28</definedName>
    <definedName function="false" hidden="false" name="PnH60_Pe065" vbProcedure="false">Цены!$AX$28</definedName>
    <definedName function="false" hidden="false" name="PnH60_Pe07" vbProcedure="false">Цены!$AV$28</definedName>
    <definedName function="false" hidden="false" name="PnH60_Pe08" vbProcedure="false">Цены!$AT$28</definedName>
    <definedName function="false" hidden="false" name="PnH60_PEdp" vbProcedure="false">Цены!$AR$28</definedName>
    <definedName function="false" hidden="false" name="PnH60_PeMatt04" vbProcedure="false">Цены!$BD$28</definedName>
    <definedName function="false" hidden="false" name="PnH60_PeMatt04dp" vbProcedure="false">Цены!$BD$28</definedName>
    <definedName function="false" hidden="false" name="PnH60_Pt" vbProcedure="false">Цены!$V$28</definedName>
    <definedName function="false" hidden="false" name="PnH60_Ptdp" vbProcedure="false">Цены!$T$28</definedName>
    <definedName function="false" hidden="false" name="PnH60_PtRF" vbProcedure="false">Цены!$Z$28</definedName>
    <definedName function="false" hidden="false" name="PnH60_PtRFdp" vbProcedure="false">Цены!$X$28</definedName>
    <definedName function="false" hidden="false" name="PnH60_Pur" vbProcedure="false">Цены!$F$28</definedName>
    <definedName function="false" hidden="false" name="PnH60_PurLiteMatt" vbProcedure="false">Цены!$AD$28</definedName>
    <definedName function="false" hidden="false" name="PnH60_PurMatt" vbProcedure="false">Цены!$D$28</definedName>
    <definedName function="false" hidden="false" name="PnH60_PurProMatt180" vbProcedure="false">Цены!$AB$28</definedName>
    <definedName function="false" hidden="false" name="PnH60_PurProMatt275" vbProcedure="false">Цены!$AB$28</definedName>
    <definedName function="false" hidden="false" name="PnH60_Q" vbProcedure="false">Цены!$L$28</definedName>
    <definedName function="false" hidden="false" name="PnH60_Ql" vbProcedure="false">Цены!$N$28</definedName>
    <definedName function="false" hidden="false" name="PnH60_QproMatt" vbProcedure="false">Цены!$J$28</definedName>
    <definedName function="false" hidden="false" name="PnH60_Sat" vbProcedure="false">Цены!$AN$28</definedName>
    <definedName function="false" hidden="false" name="PnH60_SatMatt" vbProcedure="false">Цены!$AF$28</definedName>
    <definedName function="false" hidden="false" name="PnH60_StBarhat" vbProcedure="false">Цены!$AH$28</definedName>
    <definedName function="false" hidden="false" name="PnH60_Vel" vbProcedure="false">Цены!$P$28</definedName>
    <definedName function="false" hidden="false" name="PnH60_Zn035" vbProcedure="false">Цены!$CB$28</definedName>
    <definedName function="false" hidden="false" name="PnH60_Zn04" vbProcedure="false">Цены!$BZ$28</definedName>
    <definedName function="false" hidden="false" name="PnH60_Zn045" vbProcedure="false">Цены!$BX$28</definedName>
    <definedName function="false" hidden="false" name="PnH60_Zn05" vbProcedure="false">Цены!$BV$28</definedName>
    <definedName function="false" hidden="false" name="PnH60_Zn055" vbProcedure="false">Цены!$BT$28</definedName>
    <definedName function="false" hidden="false" name="PnH60_Zn07" vbProcedure="false">Цены!$BR$28</definedName>
    <definedName function="false" hidden="false" name="PnH60_Zn08" vbProcedure="false">Цены!$BP$28</definedName>
    <definedName function="false" hidden="false" name="PnH60_Zn09" vbProcedure="false">Цены!$BN$28</definedName>
    <definedName function="false" hidden="false" name="PnH75_Atl" vbProcedure="false">Цены!$R$29</definedName>
    <definedName function="false" hidden="false" name="PnH75_dachPr" vbProcedure="false">Цены!$BF$29</definedName>
    <definedName function="false" hidden="false" name="PnH75_dachPr_k" vbProcedure="false">Цены!$BJ$29</definedName>
    <definedName function="false" hidden="false" name="PnH75_dachPr_tw" vbProcedure="false">Цены!$BL$29</definedName>
    <definedName function="false" hidden="false" name="PnH75_dachSk" vbProcedure="false">Цены!$BH$29</definedName>
    <definedName function="false" hidden="false" name="PnH75_Dr" vbProcedure="false">Цены!$AL$29</definedName>
    <definedName function="false" hidden="false" name="PnH75_Dr05" vbProcedure="false">Цены!$AJ$29</definedName>
    <definedName function="false" hidden="false" name="PnH75_Pe04" vbProcedure="false">Цены!$AZ$29</definedName>
    <definedName function="false" hidden="false" name="PnH75_Pe045" vbProcedure="false">Цены!$AP$29</definedName>
    <definedName function="false" hidden="false" name="PnH75_Pe04dp" vbProcedure="false">Цены!$BB$29</definedName>
    <definedName function="false" hidden="false" name="PnH75_Pe065" vbProcedure="false">Цены!$AX$29</definedName>
    <definedName function="false" hidden="false" name="PnH75_Pe07" vbProcedure="false">Цены!$AV$29</definedName>
    <definedName function="false" hidden="false" name="PnH75_Pe08" vbProcedure="false">Цены!$AT$29</definedName>
    <definedName function="false" hidden="false" name="PnH75_PEdp" vbProcedure="false">Цены!$AR$29</definedName>
    <definedName function="false" hidden="false" name="PnH75_PeMatt04" vbProcedure="false">Цены!$BD$29</definedName>
    <definedName function="false" hidden="false" name="PnH75_PeMatt04dp" vbProcedure="false">Цены!$BD$29</definedName>
    <definedName function="false" hidden="false" name="PnH75_Pt" vbProcedure="false">Цены!$V$29</definedName>
    <definedName function="false" hidden="false" name="PnH75_Ptdp" vbProcedure="false">Цены!$T$29</definedName>
    <definedName function="false" hidden="false" name="PnH75_Pur" vbProcedure="false">Цены!$F$29</definedName>
    <definedName function="false" hidden="false" name="PnH75_PurLiteMatt" vbProcedure="false">Цены!$AD$29</definedName>
    <definedName function="false" hidden="false" name="PnH75_PurMatt" vbProcedure="false">Цены!$D$29</definedName>
    <definedName function="false" hidden="false" name="PnH75_PurProMatt180" vbProcedure="false">Цены!$AB$29</definedName>
    <definedName function="false" hidden="false" name="PnH75_PurProMatt275" vbProcedure="false">Цены!$AB$29</definedName>
    <definedName function="false" hidden="false" name="PnH75_Q" vbProcedure="false">Цены!$L$29</definedName>
    <definedName function="false" hidden="false" name="PnH75_Ql" vbProcedure="false">Цены!$N$29</definedName>
    <definedName function="false" hidden="false" name="PnH75_QproMatt" vbProcedure="false">Цены!$J$29</definedName>
    <definedName function="false" hidden="false" name="PnH75_Sat" vbProcedure="false">Цены!$AN$29</definedName>
    <definedName function="false" hidden="false" name="PnH75_SatMatt" vbProcedure="false">Цены!$AF$29</definedName>
    <definedName function="false" hidden="false" name="PnH75_StBarhat" vbProcedure="false">Цены!$AH$29</definedName>
    <definedName function="false" hidden="false" name="PnH75_Vel" vbProcedure="false">Цены!$P$29</definedName>
    <definedName function="false" hidden="false" name="PnH75_Zn035" vbProcedure="false">Цены!$CB$29</definedName>
    <definedName function="false" hidden="false" name="PnH75_Zn04" vbProcedure="false">Цены!$BZ$29</definedName>
    <definedName function="false" hidden="false" name="PnH75_Zn045" vbProcedure="false">Цены!$BX$29</definedName>
    <definedName function="false" hidden="false" name="PnH75_Zn05" vbProcedure="false">Цены!$BV$29</definedName>
    <definedName function="false" hidden="false" name="PnH75_Zn055" vbProcedure="false">Цены!$BT$29</definedName>
    <definedName function="false" hidden="false" name="PnH75_Zn07" vbProcedure="false">Цены!$BR$29</definedName>
    <definedName function="false" hidden="false" name="PnH75_Zn08" vbProcedure="false">Цены!$BP$29</definedName>
    <definedName function="false" hidden="false" name="PnH75_Zn09" vbProcedure="false">Цены!$BN$29</definedName>
    <definedName function="false" hidden="false" name="PnHC35_Atl" vbProcedure="false">Цены!$R$26</definedName>
    <definedName function="false" hidden="false" name="PnHC35_dachPr" vbProcedure="false">Цены!$BF$26</definedName>
    <definedName function="false" hidden="false" name="PnHC35_dachPr_k" vbProcedure="false">Цены!$BJ$26</definedName>
    <definedName function="false" hidden="false" name="PnHC35_dachPr_tw" vbProcedure="false">Цены!$BL$26</definedName>
    <definedName function="false" hidden="false" name="PnHC35_dachSk" vbProcedure="false">Цены!$BH$26</definedName>
    <definedName function="false" hidden="false" name="PnHC35_Dr" vbProcedure="false">Цены!$AL$26</definedName>
    <definedName function="false" hidden="false" name="PnHC35_Dr05" vbProcedure="false">Цены!$AJ$26</definedName>
    <definedName function="false" hidden="false" name="PnHC35_Pe04" vbProcedure="false">Цены!$AZ$26</definedName>
    <definedName function="false" hidden="false" name="PnHC35_Pe045" vbProcedure="false">Цены!$AP$26</definedName>
    <definedName function="false" hidden="false" name="PnHC35_Pe04dp" vbProcedure="false">Цены!$BB$26</definedName>
    <definedName function="false" hidden="false" name="PnHC35_Pe065" vbProcedure="false">Цены!$AX$26</definedName>
    <definedName function="false" hidden="false" name="PnHC35_Pe07" vbProcedure="false">Цены!$AV$26</definedName>
    <definedName function="false" hidden="false" name="PnHC35_Pe08" vbProcedure="false">Цены!$AT$26</definedName>
    <definedName function="false" hidden="false" name="PnHC35_PEdp" vbProcedure="false">Цены!$AR$26</definedName>
    <definedName function="false" hidden="false" name="PnHC35_PeMatt04" vbProcedure="false">Цены!$BD$26</definedName>
    <definedName function="false" hidden="false" name="PnHC35_PeMatt04dp" vbProcedure="false">Цены!$BD$26</definedName>
    <definedName function="false" hidden="false" name="PnHC35_Pt" vbProcedure="false">Цены!$V$26</definedName>
    <definedName function="false" hidden="false" name="PnHC35_Ptdp" vbProcedure="false">Цены!$T$26</definedName>
    <definedName function="false" hidden="false" name="PnHC35_PtRF" vbProcedure="false">Цены!$Z$26</definedName>
    <definedName function="false" hidden="false" name="PnHC35_PtRFdp" vbProcedure="false">Цены!$X$26</definedName>
    <definedName function="false" hidden="false" name="PnHC35_Pur" vbProcedure="false">Цены!$F$26</definedName>
    <definedName function="false" hidden="false" name="PnHC35_PurLiteMatt" vbProcedure="false">Цены!$AD$26</definedName>
    <definedName function="false" hidden="false" name="PnHC35_PurMatt" vbProcedure="false">Цены!$D$26</definedName>
    <definedName function="false" hidden="false" name="PnHC35_PurProMatt180" vbProcedure="false">Цены!$AB$26</definedName>
    <definedName function="false" hidden="false" name="PnHC35_PurProMatt275" vbProcedure="false">Цены!$AB$26</definedName>
    <definedName function="false" hidden="false" name="PnHC35_Q" vbProcedure="false">Цены!$L$26</definedName>
    <definedName function="false" hidden="false" name="PnHC35_Ql" vbProcedure="false">Цены!$N$26</definedName>
    <definedName function="false" hidden="false" name="PnHC35_QproMatt" vbProcedure="false">Цены!$J$26</definedName>
    <definedName function="false" hidden="false" name="PnHC35_Sat" vbProcedure="false">Цены!$AN$26</definedName>
    <definedName function="false" hidden="false" name="PnHC35_SatMatt" vbProcedure="false">Цены!$AF$26</definedName>
    <definedName function="false" hidden="false" name="PnHC35_StBarhat" vbProcedure="false">Цены!$AH$26</definedName>
    <definedName function="false" hidden="false" name="PnHC35_Vel" vbProcedure="false">Цены!$P$26</definedName>
    <definedName function="false" hidden="false" name="PnHC35_Zn035" vbProcedure="false">Цены!$CB$26</definedName>
    <definedName function="false" hidden="false" name="PnHC35_Zn04" vbProcedure="false">Цены!$BZ$26</definedName>
    <definedName function="false" hidden="false" name="PnHC35_Zn045" vbProcedure="false">Цены!$BX$26</definedName>
    <definedName function="false" hidden="false" name="PnHC35_Zn05" vbProcedure="false">Цены!$BV$26</definedName>
    <definedName function="false" hidden="false" name="PnHC35_Zn055" vbProcedure="false">Цены!$BT$26</definedName>
    <definedName function="false" hidden="false" name="PnHC35_Zn07" vbProcedure="false">Цены!$BR$26</definedName>
    <definedName function="false" hidden="false" name="PnHC35_Zn08" vbProcedure="false">Цены!$BP$26</definedName>
    <definedName function="false" hidden="false" name="PnHC35_Zn09" vbProcedure="false">Цены!$BN$26</definedName>
    <definedName function="false" hidden="false" name="PnHC44_Atl" vbProcedure="false">Цены!$R$27</definedName>
    <definedName function="false" hidden="false" name="PnHC44_Dr05" vbProcedure="false">Цены!$AJ$27</definedName>
    <definedName function="false" hidden="false" name="PnHC44_Pe07" vbProcedure="false">Цены!$AV$27</definedName>
    <definedName function="false" hidden="false" name="PnHC44_Pe08" vbProcedure="false">Цены!$AT$27</definedName>
    <definedName function="false" hidden="false" name="PnHC44_Pur" vbProcedure="false">Цены!$F$27</definedName>
    <definedName function="false" hidden="false" name="PnHC44_PurLiteMatt" vbProcedure="false">Цены!$AD$27</definedName>
    <definedName function="false" hidden="false" name="PnHC44_PurMatt" vbProcedure="false">Цены!$D$27</definedName>
    <definedName function="false" hidden="false" name="PnHC44_PurProMatt275" vbProcedure="false">Цены!$AB$27</definedName>
    <definedName function="false" hidden="false" name="PnHC44_Q" vbProcedure="false">Цены!$L$27</definedName>
    <definedName function="false" hidden="false" name="PnHC44_Ql" vbProcedure="false">Цены!$N$27</definedName>
    <definedName function="false" hidden="false" name="PnHC44_QproMatt" vbProcedure="false">Цены!$J$27</definedName>
    <definedName function="false" hidden="false" name="PnHC44_Sat" vbProcedure="false">Цены!$AN$27</definedName>
    <definedName function="false" hidden="false" name="PnHC44_SatMatt" vbProcedure="false">Цены!$AF$27</definedName>
    <definedName function="false" hidden="false" name="PnHC44_StBarhat" vbProcedure="false">Цены!$AH$27</definedName>
    <definedName function="false" hidden="false" name="PnHC44_Vel" vbProcedure="false">Цены!$P$27</definedName>
    <definedName function="false" hidden="false" name="PnHC44_Zn05" vbProcedure="false">Цены!$BV$27</definedName>
    <definedName function="false" hidden="false" name="PnHC44_Zn055" vbProcedure="false">Цены!$BT$27</definedName>
    <definedName function="false" hidden="false" name="PnHC44_Zn07" vbProcedure="false">Цены!$BR$27</definedName>
    <definedName function="false" hidden="false" name="PnHC44_Zn08" vbProcedure="false">Цены!$BP$27</definedName>
    <definedName function="false" hidden="false" name="QuaDr05o_Dr05" vbProcedure="false">Цены!$AJ$10</definedName>
    <definedName function="false" hidden="false" name="Quadro_Atl" vbProcedure="false">Цены!$R$10</definedName>
    <definedName function="false" hidden="false" name="Quadro_dachPr" vbProcedure="false">Цены!$BF$10</definedName>
    <definedName function="false" hidden="false" name="Quadro_dachPr_k" vbProcedure="false">Цены!$BJ$10</definedName>
    <definedName function="false" hidden="false" name="Quadro_dachPr_tw" vbProcedure="false">Цены!$BL$10</definedName>
    <definedName function="false" hidden="false" name="Quadro_dachSk" vbProcedure="false">Цены!$BH$10</definedName>
    <definedName function="false" hidden="false" name="Quadro_Dr" vbProcedure="false">Цены!$AL$10</definedName>
    <definedName function="false" hidden="false" name="Quadro_Pe04" vbProcedure="false">Цены!$AZ$10</definedName>
    <definedName function="false" hidden="false" name="Quadro_Pe045" vbProcedure="false">Цены!$AP$10</definedName>
    <definedName function="false" hidden="false" name="Quadro_Pe04dp" vbProcedure="false">Цены!$BB$10</definedName>
    <definedName function="false" hidden="false" name="Quadro_Pe065" vbProcedure="false">Цены!$AX$10</definedName>
    <definedName function="false" hidden="false" name="Quadro_Pe07" vbProcedure="false">Цены!$AV$10</definedName>
    <definedName function="false" hidden="false" name="Quadro_Pe08" vbProcedure="false">Цены!$AT$10</definedName>
    <definedName function="false" hidden="false" name="Quadro_PEdp" vbProcedure="false">Цены!$AR$10</definedName>
    <definedName function="false" hidden="false" name="Quadro_PeMatt04" vbProcedure="false">Цены!$BD$10</definedName>
    <definedName function="false" hidden="false" name="Quadro_PeMatt04dp" vbProcedure="false">Цены!$BD$10</definedName>
    <definedName function="false" hidden="false" name="Quadro_Pt" vbProcedure="false">Цены!$V$10</definedName>
    <definedName function="false" hidden="false" name="Quadro_Ptdp" vbProcedure="false">Цены!$T$10</definedName>
    <definedName function="false" hidden="false" name="Quadro_Pur" vbProcedure="false">Цены!$F$10</definedName>
    <definedName function="false" hidden="false" name="Quadro_PurLiteMatt" vbProcedure="false">Цены!$AD$10</definedName>
    <definedName function="false" hidden="false" name="Quadro_PurMatt" vbProcedure="false">Цены!$D$10</definedName>
    <definedName function="false" hidden="false" name="Quadro_PurProMatt180" vbProcedure="false">Цены!$AB$10</definedName>
    <definedName function="false" hidden="false" name="Quadro_PurProMatt275" vbProcedure="false">Цены!$AB$10</definedName>
    <definedName function="false" hidden="false" name="Quadro_Q" vbProcedure="false">Цены!$L$10</definedName>
    <definedName function="false" hidden="false" name="Quadro_Ql" vbProcedure="false">Цены!$N$10</definedName>
    <definedName function="false" hidden="false" name="Quadro_QproMatt" vbProcedure="false">Цены!$J$10</definedName>
    <definedName function="false" hidden="false" name="Quadro_Sat" vbProcedure="false">Цены!$AN$10</definedName>
    <definedName function="false" hidden="false" name="Quadro_SatMatt" vbProcedure="false">Цены!$AF$10</definedName>
    <definedName function="false" hidden="false" name="Quadro_StBarhat" vbProcedure="false">Цены!$AH$10</definedName>
    <definedName function="false" hidden="false" name="Quadro_Vel" vbProcedure="false">Цены!$P$10</definedName>
    <definedName function="false" hidden="false" name="Shtaket_Krf_Atl" vbProcedure="false">Цены!$R$52</definedName>
    <definedName function="false" hidden="false" name="Shtaket_Krf_dachPr" vbProcedure="false">Цены!$BF$52</definedName>
    <definedName function="false" hidden="false" name="Shtaket_Krf_dachPr_k" vbProcedure="false">Цены!$BJ$52</definedName>
    <definedName function="false" hidden="false" name="Shtaket_Krf_dachPr_tw" vbProcedure="false">Цены!$BL$52</definedName>
    <definedName function="false" hidden="false" name="Shtaket_Krf_dachSk" vbProcedure="false">Цены!$BH$52</definedName>
    <definedName function="false" hidden="false" name="Shtaket_Krf_Dr" vbProcedure="false">Цены!$AL$52</definedName>
    <definedName function="false" hidden="false" name="Shtaket_Krf_Dr05" vbProcedure="false">Цены!$AJ$52</definedName>
    <definedName function="false" hidden="false" name="Shtaket_Krf_Pe04" vbProcedure="false">Цены!$AZ$52</definedName>
    <definedName function="false" hidden="false" name="Shtaket_Krf_Pe045" vbProcedure="false">Цены!$AP$52</definedName>
    <definedName function="false" hidden="false" name="Shtaket_Krf_Pe04dp" vbProcedure="false">Цены!$BB$52</definedName>
    <definedName function="false" hidden="false" name="Shtaket_Krf_Pe065" vbProcedure="false">Цены!$AX$52</definedName>
    <definedName function="false" hidden="false" name="Shtaket_Krf_Pe07" vbProcedure="false">Цены!$AV$52</definedName>
    <definedName function="false" hidden="false" name="Shtaket_Krf_Pe08" vbProcedure="false">Цены!$AT$52</definedName>
    <definedName function="false" hidden="false" name="Shtaket_Krf_PEdp" vbProcedure="false">Цены!$AR$52</definedName>
    <definedName function="false" hidden="false" name="Shtaket_Krf_PeMatt04" vbProcedure="false">Цены!$BD$52</definedName>
    <definedName function="false" hidden="false" name="Shtaket_Krf_PeMatt04dp" vbProcedure="false">Цены!$BD$52</definedName>
    <definedName function="false" hidden="false" name="Shtaket_Krf_Pt" vbProcedure="false">Цены!$V$52</definedName>
    <definedName function="false" hidden="false" name="Shtaket_Krf_Ptdp" vbProcedure="false">Цены!$T$52</definedName>
    <definedName function="false" hidden="false" name="Shtaket_Krf_PtRF" vbProcedure="false">Цены!$Z$52</definedName>
    <definedName function="false" hidden="false" name="Shtaket_Krf_PtRFdp" vbProcedure="false">Цены!$X$52</definedName>
    <definedName function="false" hidden="false" name="Shtaket_Krf_Pur" vbProcedure="false">Цены!$F$52</definedName>
    <definedName function="false" hidden="false" name="Shtaket_Krf_PurLiteMatt" vbProcedure="false">Цены!$AD$52</definedName>
    <definedName function="false" hidden="false" name="Shtaket_Krf_PurMatt" vbProcedure="false">Цены!$D$52</definedName>
    <definedName function="false" hidden="false" name="Shtaket_Krf_PurProMatt180" vbProcedure="false">Цены!$AB$52</definedName>
    <definedName function="false" hidden="false" name="Shtaket_Krf_PurProMatt275" vbProcedure="false">Цены!$AB$52</definedName>
    <definedName function="false" hidden="false" name="Shtaket_Krf_Q" vbProcedure="false">Цены!$L$52</definedName>
    <definedName function="false" hidden="false" name="Shtaket_Krf_Ql" vbProcedure="false">Цены!$N$52</definedName>
    <definedName function="false" hidden="false" name="Shtaket_Krf_Qpro" vbProcedure="false">Цены!$J$52</definedName>
    <definedName function="false" hidden="false" name="Shtaket_Krf_QproMatt" vbProcedure="false">Цены!$J$52</definedName>
    <definedName function="false" hidden="false" name="Shtaket_Krf_Sat" vbProcedure="false">Цены!$AN$52</definedName>
    <definedName function="false" hidden="false" name="Shtaket_Krf_SatMatt" vbProcedure="false">Цены!$AF$52</definedName>
    <definedName function="false" hidden="false" name="Shtaket_Krf_StBarhat" vbProcedure="false">Цены!$AH$52</definedName>
    <definedName function="false" hidden="false" name="Shtaket_Krf_Vel" vbProcedure="false">Цены!$P$52</definedName>
    <definedName function="false" hidden="false" name="Shtaket_Kr_Atl" vbProcedure="false">Цены!$R$51</definedName>
    <definedName function="false" hidden="false" name="Shtaket_Kr_dachPr" vbProcedure="false">Цены!$BF$51</definedName>
    <definedName function="false" hidden="false" name="Shtaket_Kr_dachPr_k" vbProcedure="false">Цены!$BJ$51</definedName>
    <definedName function="false" hidden="false" name="Shtaket_Kr_dachPr_tw" vbProcedure="false">Цены!$BL$51</definedName>
    <definedName function="false" hidden="false" name="Shtaket_Kr_dachSk" vbProcedure="false">Цены!$BH$51</definedName>
    <definedName function="false" hidden="false" name="Shtaket_Kr_Dr" vbProcedure="false">Цены!$AL$51</definedName>
    <definedName function="false" hidden="false" name="Shtaket_Kr_Dr05" vbProcedure="false">Цены!$AJ$51</definedName>
    <definedName function="false" hidden="false" name="Shtaket_Kr_Pe04" vbProcedure="false">Цены!$AZ$51</definedName>
    <definedName function="false" hidden="false" name="Shtaket_Kr_Pe045" vbProcedure="false">Цены!$AP$51</definedName>
    <definedName function="false" hidden="false" name="Shtaket_Kr_Pe04dp" vbProcedure="false">Цены!$BB$51</definedName>
    <definedName function="false" hidden="false" name="Shtaket_Kr_Pe065" vbProcedure="false">Цены!$AX$51</definedName>
    <definedName function="false" hidden="false" name="Shtaket_Kr_Pe07" vbProcedure="false">Цены!$AV$51</definedName>
    <definedName function="false" hidden="false" name="Shtaket_Kr_Pe08" vbProcedure="false">Цены!$AT$51</definedName>
    <definedName function="false" hidden="false" name="Shtaket_Kr_PEdp" vbProcedure="false">Цены!$AR$51</definedName>
    <definedName function="false" hidden="false" name="Shtaket_Kr_PeMatt04" vbProcedure="false">Цены!$BD$51</definedName>
    <definedName function="false" hidden="false" name="Shtaket_Kr_PeMatt04dp" vbProcedure="false">Цены!$BD$51</definedName>
    <definedName function="false" hidden="false" name="Shtaket_Kr_Pt" vbProcedure="false">Цены!$V$51</definedName>
    <definedName function="false" hidden="false" name="Shtaket_Kr_Ptdp" vbProcedure="false">Цены!$T$51</definedName>
    <definedName function="false" hidden="false" name="Shtaket_Kr_PtRF" vbProcedure="false">Цены!$Z$51</definedName>
    <definedName function="false" hidden="false" name="Shtaket_Kr_PtRFdp" vbProcedure="false">Цены!$X$51</definedName>
    <definedName function="false" hidden="false" name="Shtaket_Kr_Pur" vbProcedure="false">Цены!$F$51</definedName>
    <definedName function="false" hidden="false" name="Shtaket_Kr_PurLiteMatt" vbProcedure="false">Цены!$AD$51</definedName>
    <definedName function="false" hidden="false" name="Shtaket_Kr_PurMatt" vbProcedure="false">Цены!$D$51</definedName>
    <definedName function="false" hidden="false" name="Shtaket_Kr_PurProMatt180" vbProcedure="false">Цены!$AB$51</definedName>
    <definedName function="false" hidden="false" name="Shtaket_Kr_PurProMatt275" vbProcedure="false">Цены!$AB$51</definedName>
    <definedName function="false" hidden="false" name="Shtaket_Kr_Q" vbProcedure="false">Цены!$L$51</definedName>
    <definedName function="false" hidden="false" name="Shtaket_Kr_Ql" vbProcedure="false">Цены!$N$51</definedName>
    <definedName function="false" hidden="false" name="Shtaket_Kr_QproMatt" vbProcedure="false">Цены!$J$51</definedName>
    <definedName function="false" hidden="false" name="Shtaket_Kr_Sat" vbProcedure="false">Цены!$AN$51</definedName>
    <definedName function="false" hidden="false" name="Shtaket_Kr_SatMatt" vbProcedure="false">Цены!$AF$51</definedName>
    <definedName function="false" hidden="false" name="Shtaket_Kr_StBarhat" vbProcedure="false">Цены!$AH$51</definedName>
    <definedName function="false" hidden="false" name="Shtaket_Kr_Vel" vbProcedure="false">Цены!$P$51</definedName>
    <definedName function="false" hidden="false" name="Shtaket_MPf_Atl" vbProcedure="false">Цены!$R$44</definedName>
    <definedName function="false" hidden="false" name="Shtaket_MPf_dachPr" vbProcedure="false">Цены!$BF$44</definedName>
    <definedName function="false" hidden="false" name="Shtaket_MPf_dachPr_k" vbProcedure="false">Цены!$BJ$44</definedName>
    <definedName function="false" hidden="false" name="Shtaket_MPf_dachPr_tw" vbProcedure="false">Цены!$BL$44</definedName>
    <definedName function="false" hidden="false" name="Shtaket_MPf_dachSk" vbProcedure="false">Цены!$BH$44</definedName>
    <definedName function="false" hidden="false" name="Shtaket_MPf_Dr" vbProcedure="false">Цены!$AL$44</definedName>
    <definedName function="false" hidden="false" name="Shtaket_MPf_Dr05" vbProcedure="false">Цены!$AJ$44</definedName>
    <definedName function="false" hidden="false" name="Shtaket_MPf_Pe04" vbProcedure="false">Цены!$AZ$44</definedName>
    <definedName function="false" hidden="false" name="Shtaket_MPf_Pe045" vbProcedure="false">Цены!$AP$44</definedName>
    <definedName function="false" hidden="false" name="Shtaket_MPf_Pe04dp" vbProcedure="false">Цены!$BB$44</definedName>
    <definedName function="false" hidden="false" name="Shtaket_MPf_Pe065" vbProcedure="false">Цены!$AX$44</definedName>
    <definedName function="false" hidden="false" name="Shtaket_MPf_Pe07" vbProcedure="false">Цены!$AV$44</definedName>
    <definedName function="false" hidden="false" name="Shtaket_MPf_Pe08" vbProcedure="false">Цены!$AT$44</definedName>
    <definedName function="false" hidden="false" name="Shtaket_MPf_PEdp" vbProcedure="false">Цены!$AR$44</definedName>
    <definedName function="false" hidden="false" name="Shtaket_MPf_PeMatt04" vbProcedure="false">Цены!$BD$44</definedName>
    <definedName function="false" hidden="false" name="Shtaket_MPf_PeMatt04dp" vbProcedure="false">Цены!$BD$44</definedName>
    <definedName function="false" hidden="false" name="Shtaket_MPf_Pt" vbProcedure="false">Цены!$V$44</definedName>
    <definedName function="false" hidden="false" name="Shtaket_MPf_Ptdp" vbProcedure="false">Цены!$T$44</definedName>
    <definedName function="false" hidden="false" name="Shtaket_MPf_PtRF" vbProcedure="false">Цены!$Z$44</definedName>
    <definedName function="false" hidden="false" name="Shtaket_MPf_PtRFdp" vbProcedure="false">Цены!$X$44</definedName>
    <definedName function="false" hidden="false" name="Shtaket_MPf_Pur" vbProcedure="false">Цены!$F$44</definedName>
    <definedName function="false" hidden="false" name="Shtaket_MPf_PurLiteMatt" vbProcedure="false">Цены!$AD$44</definedName>
    <definedName function="false" hidden="false" name="Shtaket_MPf_PurMatt" vbProcedure="false">Цены!$D$44</definedName>
    <definedName function="false" hidden="false" name="Shtaket_MPf_PurProMatt180" vbProcedure="false">Цены!$AB$44</definedName>
    <definedName function="false" hidden="false" name="Shtaket_MPf_PurProMatt275" vbProcedure="false">Цены!$AB$44</definedName>
    <definedName function="false" hidden="false" name="Shtaket_MPf_Q" vbProcedure="false">Цены!$L$44</definedName>
    <definedName function="false" hidden="false" name="Shtaket_MPf_Ql" vbProcedure="false">Цены!$N$44</definedName>
    <definedName function="false" hidden="false" name="Shtaket_MPf_QproMatt" vbProcedure="false">Цены!$J$44</definedName>
    <definedName function="false" hidden="false" name="Shtaket_MPf_Sat" vbProcedure="false">Цены!$AN$44</definedName>
    <definedName function="false" hidden="false" name="Shtaket_MPf_SatMatt" vbProcedure="false">Цены!$AF$44</definedName>
    <definedName function="false" hidden="false" name="Shtaket_MPf_StBarhat" vbProcedure="false">Цены!$AH$44</definedName>
    <definedName function="false" hidden="false" name="Shtaket_MPf_Vel" vbProcedure="false">Цены!$P$44</definedName>
    <definedName function="false" hidden="false" name="Shtaket_MP_Atl" vbProcedure="false">Цены!$R$43</definedName>
    <definedName function="false" hidden="false" name="Shtaket_MP_dachPr" vbProcedure="false">Цены!$BF$43</definedName>
    <definedName function="false" hidden="false" name="Shtaket_MP_dachPr_k" vbProcedure="false">Цены!$BJ$43</definedName>
    <definedName function="false" hidden="false" name="Shtaket_MP_dachPr_tw" vbProcedure="false">Цены!$BL$43</definedName>
    <definedName function="false" hidden="false" name="Shtaket_MP_dachSk" vbProcedure="false">Цены!$BH$43</definedName>
    <definedName function="false" hidden="false" name="Shtaket_MP_Dr" vbProcedure="false">Цены!$AL$43</definedName>
    <definedName function="false" hidden="false" name="Shtaket_MP_Dr05" vbProcedure="false">Цены!$AJ$43</definedName>
    <definedName function="false" hidden="false" name="Shtaket_MP_Pe04" vbProcedure="false">Цены!$AZ$43</definedName>
    <definedName function="false" hidden="false" name="Shtaket_MP_Pe045" vbProcedure="false">Цены!$AP$43</definedName>
    <definedName function="false" hidden="false" name="Shtaket_MP_Pe04dp" vbProcedure="false">Цены!$BB$43</definedName>
    <definedName function="false" hidden="false" name="Shtaket_MP_Pe065" vbProcedure="false">Цены!$AX$43</definedName>
    <definedName function="false" hidden="false" name="Shtaket_MP_Pe07" vbProcedure="false">Цены!$AV$43</definedName>
    <definedName function="false" hidden="false" name="Shtaket_MP_Pe08" vbProcedure="false">Цены!$AT$43</definedName>
    <definedName function="false" hidden="false" name="Shtaket_MP_PEdp" vbProcedure="false">Цены!$AR$43</definedName>
    <definedName function="false" hidden="false" name="Shtaket_MP_PeMatt04" vbProcedure="false">Цены!$BD$43</definedName>
    <definedName function="false" hidden="false" name="Shtaket_MP_PeMatt04dp" vbProcedure="false">Цены!$BD$43</definedName>
    <definedName function="false" hidden="false" name="Shtaket_MP_Pt" vbProcedure="false">Цены!$V$43</definedName>
    <definedName function="false" hidden="false" name="Shtaket_MP_Ptdp" vbProcedure="false">Цены!$T$43</definedName>
    <definedName function="false" hidden="false" name="Shtaket_MP_PtRF" vbProcedure="false">Цены!$Z$43</definedName>
    <definedName function="false" hidden="false" name="Shtaket_MP_PtRFdp" vbProcedure="false">Цены!$X$43</definedName>
    <definedName function="false" hidden="false" name="Shtaket_MP_Pur" vbProcedure="false">Цены!$F$43</definedName>
    <definedName function="false" hidden="false" name="Shtaket_MP_PurLiteMatt" vbProcedure="false">Цены!$AD$43</definedName>
    <definedName function="false" hidden="false" name="Shtaket_MP_PurMatt" vbProcedure="false">Цены!$D$43</definedName>
    <definedName function="false" hidden="false" name="Shtaket_MP_PurProMatt180" vbProcedure="false">Цены!$AB$43</definedName>
    <definedName function="false" hidden="false" name="Shtaket_MP_PurProMatt275" vbProcedure="false">Цены!$AB$43</definedName>
    <definedName function="false" hidden="false" name="Shtaket_MP_Q" vbProcedure="false">Цены!$L$43</definedName>
    <definedName function="false" hidden="false" name="Shtaket_MP_Ql" vbProcedure="false">Цены!$N$43</definedName>
    <definedName function="false" hidden="false" name="Shtaket_MP_QproMatt" vbProcedure="false">Цены!$J$43</definedName>
    <definedName function="false" hidden="false" name="Shtaket_MP_Sat" vbProcedure="false">Цены!$AN$43</definedName>
    <definedName function="false" hidden="false" name="Shtaket_MP_SatMatt" vbProcedure="false">Цены!$AF$43</definedName>
    <definedName function="false" hidden="false" name="Shtaket_MP_StBarhat" vbProcedure="false">Цены!$AH$43</definedName>
    <definedName function="false" hidden="false" name="Shtaket_MP_Vel" vbProcedure="false">Цены!$P$43</definedName>
    <definedName function="false" hidden="false" name="Shtaket_Pkf_Atl" vbProcedure="false">Цены!$R$50</definedName>
    <definedName function="false" hidden="false" name="Shtaket_Pkf_Dr" vbProcedure="false">Цены!$AL$50</definedName>
    <definedName function="false" hidden="false" name="Shtaket_Pkf_Dr05" vbProcedure="false">Цены!$AJ$50</definedName>
    <definedName function="false" hidden="false" name="Shtaket_Pkf_Pe04" vbProcedure="false">Цены!$AZ$50</definedName>
    <definedName function="false" hidden="false" name="Shtaket_Pkf_Pe045" vbProcedure="false">Цены!$AP$50</definedName>
    <definedName function="false" hidden="false" name="Shtaket_Pkf_Pe04dp" vbProcedure="false">Цены!$BB$50</definedName>
    <definedName function="false" hidden="false" name="Shtaket_Pkf_Pe065" vbProcedure="false">Цены!$AX$50</definedName>
    <definedName function="false" hidden="false" name="Shtaket_Pkf_PEdp" vbProcedure="false">Цены!$AR$50</definedName>
    <definedName function="false" hidden="false" name="Shtaket_Pkf_PeMatt04" vbProcedure="false">Цены!$BD$50</definedName>
    <definedName function="false" hidden="false" name="Shtaket_Pkf_PeMatt04dp" vbProcedure="false">Цены!$BD$50</definedName>
    <definedName function="false" hidden="false" name="Shtaket_Pkf_Pt" vbProcedure="false">Цены!$V$50</definedName>
    <definedName function="false" hidden="false" name="Shtaket_Pkf_Ptdp" vbProcedure="false">Цены!$T$50</definedName>
    <definedName function="false" hidden="false" name="Shtaket_Pkf_PtRF" vbProcedure="false">Цены!$Z$50</definedName>
    <definedName function="false" hidden="false" name="Shtaket_Pkf_PtRFdp" vbProcedure="false">Цены!$X$50</definedName>
    <definedName function="false" hidden="false" name="Shtaket_Pkf_Pur" vbProcedure="false">Цены!$F$50</definedName>
    <definedName function="false" hidden="false" name="Shtaket_Pkf_PurLiteMatt" vbProcedure="false">Цены!$AD$50</definedName>
    <definedName function="false" hidden="false" name="Shtaket_Pkf_PurMatt" vbProcedure="false">Цены!$D$50</definedName>
    <definedName function="false" hidden="false" name="Shtaket_Pkf_PurProMatt180" vbProcedure="false">Цены!$AB$50</definedName>
    <definedName function="false" hidden="false" name="Shtaket_Pkf_PurProMatt275" vbProcedure="false">Цены!$AB$50</definedName>
    <definedName function="false" hidden="false" name="Shtaket_Pkf_Q" vbProcedure="false">Цены!$L$50</definedName>
    <definedName function="false" hidden="false" name="Shtaket_Pkf_Ql" vbProcedure="false">Цены!$N$50</definedName>
    <definedName function="false" hidden="false" name="Shtaket_Pkf_QproMatt" vbProcedure="false">Цены!$J$50</definedName>
    <definedName function="false" hidden="false" name="Shtaket_Pkf_Sat" vbProcedure="false">Цены!$AN$50</definedName>
    <definedName function="false" hidden="false" name="Shtaket_Pkf_SatMatt" vbProcedure="false">Цены!$AF$50</definedName>
    <definedName function="false" hidden="false" name="Shtaket_Pkf_StBarhat" vbProcedure="false">Цены!$AH$50</definedName>
    <definedName function="false" hidden="false" name="Shtaket_Pkf_Vel" vbProcedure="false">Цены!$P$50</definedName>
    <definedName function="false" hidden="false" name="Shtaket_Pk_Atl" vbProcedure="false">Цены!$R$49</definedName>
    <definedName function="false" hidden="false" name="Shtaket_Pk_Dr" vbProcedure="false">Цены!$AL$49</definedName>
    <definedName function="false" hidden="false" name="Shtaket_Pk_Dr05" vbProcedure="false">Цены!$AJ$49</definedName>
    <definedName function="false" hidden="false" name="Shtaket_Pk_Pe04" vbProcedure="false">Цены!$AZ$49</definedName>
    <definedName function="false" hidden="false" name="Shtaket_Pk_Pe045" vbProcedure="false">Цены!$AP$49</definedName>
    <definedName function="false" hidden="false" name="Shtaket_Pk_Pe04dp" vbProcedure="false">Цены!$BB$49</definedName>
    <definedName function="false" hidden="false" name="Shtaket_Pk_Pe065" vbProcedure="false">Цены!$AX$49</definedName>
    <definedName function="false" hidden="false" name="Shtaket_Pk_PEdp" vbProcedure="false">Цены!$AR$49</definedName>
    <definedName function="false" hidden="false" name="Shtaket_Pk_PeMatt04" vbProcedure="false">Цены!$BD$49</definedName>
    <definedName function="false" hidden="false" name="Shtaket_Pk_PeMatt04dp" vbProcedure="false">Цены!$BD$49</definedName>
    <definedName function="false" hidden="false" name="Shtaket_Pk_Pt" vbProcedure="false">Цены!$V$49</definedName>
    <definedName function="false" hidden="false" name="Shtaket_Pk_Ptdp" vbProcedure="false">Цены!$T$49</definedName>
    <definedName function="false" hidden="false" name="Shtaket_Pk_PtRF" vbProcedure="false">Цены!$Z$49</definedName>
    <definedName function="false" hidden="false" name="Shtaket_Pk_PtRFdp" vbProcedure="false">Цены!$X$49</definedName>
    <definedName function="false" hidden="false" name="Shtaket_Pk_Pur" vbProcedure="false">Цены!$F$49</definedName>
    <definedName function="false" hidden="false" name="Shtaket_Pk_PurLiteMatt" vbProcedure="false">Цены!$AD$49</definedName>
    <definedName function="false" hidden="false" name="Shtaket_Pk_PurMatt" vbProcedure="false">Цены!$D$49</definedName>
    <definedName function="false" hidden="false" name="Shtaket_Pk_PurProMatt180" vbProcedure="false">Цены!$AB$49</definedName>
    <definedName function="false" hidden="false" name="Shtaket_Pk_PurProMatt275" vbProcedure="false">Цены!$AB$49</definedName>
    <definedName function="false" hidden="false" name="Shtaket_Pk_Q" vbProcedure="false">Цены!$L$49</definedName>
    <definedName function="false" hidden="false" name="Shtaket_Pk_Ql" vbProcedure="false">Цены!$N$49</definedName>
    <definedName function="false" hidden="false" name="Shtaket_Pk_QproMatt" vbProcedure="false">Цены!$J$49</definedName>
    <definedName function="false" hidden="false" name="Shtaket_Pk_Sat" vbProcedure="false">Цены!$AN$49</definedName>
    <definedName function="false" hidden="false" name="Shtaket_Pk_SatMatt" vbProcedure="false">Цены!$AF$49</definedName>
    <definedName function="false" hidden="false" name="Shtaket_Pk_StBarhat" vbProcedure="false">Цены!$AH$49</definedName>
    <definedName function="false" hidden="false" name="Shtaket_Pk_Vel" vbProcedure="false">Цены!$P$49</definedName>
    <definedName function="false" hidden="false" name="Shtaket_Prf_Atl" vbProcedure="false">Цены!$R$54</definedName>
    <definedName function="false" hidden="false" name="Shtaket_Prf_dachPr" vbProcedure="false">Цены!$BF$54</definedName>
    <definedName function="false" hidden="false" name="Shtaket_Prf_dachPr_k" vbProcedure="false">Цены!$BJ$54</definedName>
    <definedName function="false" hidden="false" name="Shtaket_Prf_dachPr_tw" vbProcedure="false">Цены!$BL$54</definedName>
    <definedName function="false" hidden="false" name="Shtaket_Prf_dachSk" vbProcedure="false">Цены!$BH$54</definedName>
    <definedName function="false" hidden="false" name="Shtaket_Prf_Dr" vbProcedure="false">Цены!$AL$54</definedName>
    <definedName function="false" hidden="false" name="Shtaket_Prf_Dr05" vbProcedure="false">Цены!$AJ$54</definedName>
    <definedName function="false" hidden="false" name="Shtaket_Prf_Pe04" vbProcedure="false">Цены!$AZ$54</definedName>
    <definedName function="false" hidden="false" name="Shtaket_Prf_Pe045" vbProcedure="false">Цены!$AP$54</definedName>
    <definedName function="false" hidden="false" name="Shtaket_Prf_Pe04dp" vbProcedure="false">Цены!$BB$54</definedName>
    <definedName function="false" hidden="false" name="Shtaket_Prf_Pe065" vbProcedure="false">Цены!$AX$54</definedName>
    <definedName function="false" hidden="false" name="Shtaket_Prf_Pe07" vbProcedure="false">Цены!$AV$54</definedName>
    <definedName function="false" hidden="false" name="Shtaket_Prf_Pe08" vbProcedure="false">Цены!$AT$54</definedName>
    <definedName function="false" hidden="false" name="Shtaket_Prf_PEdp" vbProcedure="false">Цены!$AR$54</definedName>
    <definedName function="false" hidden="false" name="Shtaket_Prf_PeMatt04" vbProcedure="false">Цены!$BD$54</definedName>
    <definedName function="false" hidden="false" name="Shtaket_Prf_PeMatt04dp" vbProcedure="false">Цены!$BD$54</definedName>
    <definedName function="false" hidden="false" name="Shtaket_Prf_Pt" vbProcedure="false">Цены!$V$54</definedName>
    <definedName function="false" hidden="false" name="Shtaket_Prf_Ptdp" vbProcedure="false">Цены!$T$54</definedName>
    <definedName function="false" hidden="false" name="Shtaket_Prf_PtRF" vbProcedure="false">Цены!$Z$54</definedName>
    <definedName function="false" hidden="false" name="Shtaket_Prf_PtRFdp" vbProcedure="false">Цены!$X$54</definedName>
    <definedName function="false" hidden="false" name="Shtaket_Prf_Pur" vbProcedure="false">Цены!$F$54</definedName>
    <definedName function="false" hidden="false" name="Shtaket_Prf_PurLiteMatt" vbProcedure="false">Цены!$AD$54</definedName>
    <definedName function="false" hidden="false" name="Shtaket_Prf_PurMatt" vbProcedure="false">Цены!$D$54</definedName>
    <definedName function="false" hidden="false" name="Shtaket_Prf_PurProMatt180" vbProcedure="false">Цены!$AB$54</definedName>
    <definedName function="false" hidden="false" name="Shtaket_Prf_PurProMatt275" vbProcedure="false">Цены!$AB$54</definedName>
    <definedName function="false" hidden="false" name="Shtaket_Prf_Q" vbProcedure="false">Цены!$L$54</definedName>
    <definedName function="false" hidden="false" name="Shtaket_Prf_Ql" vbProcedure="false">Цены!$N$54</definedName>
    <definedName function="false" hidden="false" name="Shtaket_Prf_QproMatt" vbProcedure="false">Цены!$J$54</definedName>
    <definedName function="false" hidden="false" name="Shtaket_Prf_Sat" vbProcedure="false">Цены!$AN$54</definedName>
    <definedName function="false" hidden="false" name="Shtaket_Prf_SatMatt" vbProcedure="false">Цены!$AF$54</definedName>
    <definedName function="false" hidden="false" name="Shtaket_Prf_StBarhat" vbProcedure="false">Цены!$AH$54</definedName>
    <definedName function="false" hidden="false" name="Shtaket_Prf_Vel" vbProcedure="false">Цены!$P$54</definedName>
    <definedName function="false" hidden="false" name="Shtaket_Pr_Atl" vbProcedure="false">Цены!$R$53</definedName>
    <definedName function="false" hidden="false" name="Shtaket_Pr_dachPr" vbProcedure="false">Цены!$BF$53</definedName>
    <definedName function="false" hidden="false" name="Shtaket_Pr_dachPr_k" vbProcedure="false">Цены!$BJ$53</definedName>
    <definedName function="false" hidden="false" name="Shtaket_Pr_dachPr_tw" vbProcedure="false">Цены!$BL$53</definedName>
    <definedName function="false" hidden="false" name="Shtaket_Pr_dachSk" vbProcedure="false">Цены!$BH$53</definedName>
    <definedName function="false" hidden="false" name="Shtaket_Pr_Dr" vbProcedure="false">Цены!$AL$53</definedName>
    <definedName function="false" hidden="false" name="Shtaket_Pr_Dr05" vbProcedure="false">Цены!$AJ$53</definedName>
    <definedName function="false" hidden="false" name="Shtaket_Pr_Pe04" vbProcedure="false">Цены!$AZ$53</definedName>
    <definedName function="false" hidden="false" name="Shtaket_Pr_Pe045" vbProcedure="false">Цены!$AP$53</definedName>
    <definedName function="false" hidden="false" name="Shtaket_Pr_Pe04dp" vbProcedure="false">Цены!$BB$53</definedName>
    <definedName function="false" hidden="false" name="Shtaket_Pr_Pe065" vbProcedure="false">Цены!$AX$53</definedName>
    <definedName function="false" hidden="false" name="Shtaket_Pr_Pe07" vbProcedure="false">Цены!$AV$53</definedName>
    <definedName function="false" hidden="false" name="Shtaket_Pr_Pe08" vbProcedure="false">Цены!$AT$53</definedName>
    <definedName function="false" hidden="false" name="Shtaket_Pr_PEdp" vbProcedure="false">Цены!$AR$53</definedName>
    <definedName function="false" hidden="false" name="Shtaket_Pr_PeMatt04" vbProcedure="false">Цены!$BD$53</definedName>
    <definedName function="false" hidden="false" name="Shtaket_Pr_PeMatt04dp" vbProcedure="false">Цены!$BD$53</definedName>
    <definedName function="false" hidden="false" name="Shtaket_Pr_Pt" vbProcedure="false">Цены!$V$53</definedName>
    <definedName function="false" hidden="false" name="Shtaket_Pr_Ptdp" vbProcedure="false">Цены!$T$53</definedName>
    <definedName function="false" hidden="false" name="Shtaket_Pr_PtRF" vbProcedure="false">Цены!$Z$53</definedName>
    <definedName function="false" hidden="false" name="Shtaket_Pr_PtRFdp" vbProcedure="false">Цены!$X$53</definedName>
    <definedName function="false" hidden="false" name="Shtaket_Pr_Pur" vbProcedure="false">Цены!$F$53</definedName>
    <definedName function="false" hidden="false" name="Shtaket_Pr_PurLiteMatt" vbProcedure="false">Цены!$AD$53</definedName>
    <definedName function="false" hidden="false" name="Shtaket_Pr_PurMatt" vbProcedure="false">Цены!$D$53</definedName>
    <definedName function="false" hidden="false" name="Shtaket_Pr_PurProMatt180" vbProcedure="false">Цены!$AB$53</definedName>
    <definedName function="false" hidden="false" name="Shtaket_Pr_PurProMatt275" vbProcedure="false">Цены!$AB$53</definedName>
    <definedName function="false" hidden="false" name="Shtaket_Pr_Q" vbProcedure="false">Цены!$L$53</definedName>
    <definedName function="false" hidden="false" name="Shtaket_Pr_Ql" vbProcedure="false">Цены!$N$53</definedName>
    <definedName function="false" hidden="false" name="Shtaket_Pr_Qpro" vbProcedure="false">Цены!$J$53</definedName>
    <definedName function="false" hidden="false" name="Shtaket_Pr_QproMatt" vbProcedure="false">Цены!$J$53</definedName>
    <definedName function="false" hidden="false" name="Shtaket_Pr_Sat" vbProcedure="false">Цены!$AN$53</definedName>
    <definedName function="false" hidden="false" name="Shtaket_Pr_SatMatt" vbProcedure="false">Цены!$AF$53</definedName>
    <definedName function="false" hidden="false" name="Shtaket_Pr_StBarhat" vbProcedure="false">Цены!$AH$53</definedName>
    <definedName function="false" hidden="false" name="Shtaket_Pr_Vel" vbProcedure="false">Цены!$P$53</definedName>
    <definedName function="false" hidden="false" name="Shtaket_Slf_Atl" vbProcedure="false">Цены!$R$50</definedName>
    <definedName function="false" hidden="false" name="Shtaket_Slf_dachPr" vbProcedure="false">Цены!$BF$50</definedName>
    <definedName function="false" hidden="false" name="Shtaket_Slf_dachPr_k" vbProcedure="false">Цены!$BJ$50</definedName>
    <definedName function="false" hidden="false" name="Shtaket_Slf_dachPr_tw" vbProcedure="false">Цены!$BL$50</definedName>
    <definedName function="false" hidden="false" name="Shtaket_Slf_dachSk" vbProcedure="false">Цены!$BH$50</definedName>
    <definedName function="false" hidden="false" name="Shtaket_Slf_Dr" vbProcedure="false">Цены!$AL$50</definedName>
    <definedName function="false" hidden="false" name="Shtaket_Slf_Pe04" vbProcedure="false">Цены!$AZ$50</definedName>
    <definedName function="false" hidden="false" name="Shtaket_Slf_Pe045" vbProcedure="false">Цены!$AP$50</definedName>
    <definedName function="false" hidden="false" name="Shtaket_Slf_Pe07" vbProcedure="false">Цены!$AV$50</definedName>
    <definedName function="false" hidden="false" name="Shtaket_Slf_Pe08" vbProcedure="false">Цены!$AT$50</definedName>
    <definedName function="false" hidden="false" name="Shtaket_Slf_PEdp" vbProcedure="false">Цены!$AR$50</definedName>
    <definedName function="false" hidden="false" name="Shtaket_Slf_PeMatt04" vbProcedure="false">Цены!$BD$50</definedName>
    <definedName function="false" hidden="false" name="Shtaket_Slf_Pt" vbProcedure="false">Цены!$V$50</definedName>
    <definedName function="false" hidden="false" name="Shtaket_Slf_Ptdp" vbProcedure="false">Цены!$T$50</definedName>
    <definedName function="false" hidden="false" name="Shtaket_Slf_PtRF" vbProcedure="false">Цены!$Z$50</definedName>
    <definedName function="false" hidden="false" name="Shtaket_Slf_Pur" vbProcedure="false">Цены!$F$50</definedName>
    <definedName function="false" hidden="false" name="Shtaket_Slf_PurLiteMatt" vbProcedure="false">Цены!$AD$50</definedName>
    <definedName function="false" hidden="false" name="Shtaket_Slf_PurMatt" vbProcedure="false">Цены!$D$50</definedName>
    <definedName function="false" hidden="false" name="Shtaket_Slf_Q" vbProcedure="false">Цены!$L$50</definedName>
    <definedName function="false" hidden="false" name="Shtaket_Slf_Ql" vbProcedure="false">Цены!$N$50</definedName>
    <definedName function="false" hidden="false" name="Shtaket_Slf_QproMatt" vbProcedure="false">Цены!$J$50</definedName>
    <definedName function="false" hidden="false" name="Shtaket_Slf_Sat" vbProcedure="false">Цены!$AN$50</definedName>
    <definedName function="false" hidden="false" name="Shtaket_Slf_SatMatt" vbProcedure="false">Цены!$AF$50</definedName>
    <definedName function="false" hidden="false" name="Shtaket_Slf_StBarhat" vbProcedure="false">Цены!$AH$50</definedName>
    <definedName function="false" hidden="false" name="Shtaket_Slf_Vel" vbProcedure="false">Цены!$P$50</definedName>
    <definedName function="false" hidden="false" name="Shtaket_Slimf_Atl" vbProcedure="false">Цены!$R$48</definedName>
    <definedName function="false" hidden="false" name="Shtaket_Slimf_Dr" vbProcedure="false">Цены!$AL$48</definedName>
    <definedName function="false" hidden="false" name="Shtaket_Slimf_Dr05" vbProcedure="false">Цены!$AJ$48</definedName>
    <definedName function="false" hidden="false" name="Shtaket_Slimf_Pe04" vbProcedure="false">Цены!$AZ$48</definedName>
    <definedName function="false" hidden="false" name="Shtaket_Slimf_Pe045" vbProcedure="false">Цены!$AP$48</definedName>
    <definedName function="false" hidden="false" name="Shtaket_Slimf_Pe04dp" vbProcedure="false">Цены!$BB$48</definedName>
    <definedName function="false" hidden="false" name="Shtaket_Slimf_PEdp" vbProcedure="false">Цены!$AR$48</definedName>
    <definedName function="false" hidden="false" name="Shtaket_Slimf_PeMatt04" vbProcedure="false">Цены!$BD$48</definedName>
    <definedName function="false" hidden="false" name="Shtaket_Slimf_PeMatt04dp" vbProcedure="false">Цены!$BD$48</definedName>
    <definedName function="false" hidden="false" name="Shtaket_Slimf_Pt" vbProcedure="false">Цены!$V$48</definedName>
    <definedName function="false" hidden="false" name="Shtaket_Slimf_Ptdp" vbProcedure="false">Цены!$T$48</definedName>
    <definedName function="false" hidden="false" name="Shtaket_Slimf_PtRF" vbProcedure="false">Цены!$Z$48</definedName>
    <definedName function="false" hidden="false" name="Shtaket_Slimf_PtRFdp" vbProcedure="false">Цены!$X$48</definedName>
    <definedName function="false" hidden="false" name="Shtaket_Slimf_Pur" vbProcedure="false">Цены!$F$48</definedName>
    <definedName function="false" hidden="false" name="Shtaket_Slimf_PurLiteMatt" vbProcedure="false">Цены!$AD$48</definedName>
    <definedName function="false" hidden="false" name="Shtaket_Slimf_PurMatt" vbProcedure="false">Цены!$D$48</definedName>
    <definedName function="false" hidden="false" name="Shtaket_Slimf_PurProMatt180" vbProcedure="false">Цены!$AB$48</definedName>
    <definedName function="false" hidden="false" name="Shtaket_Slimf_PurProMatt275" vbProcedure="false">Цены!$AB$48</definedName>
    <definedName function="false" hidden="false" name="Shtaket_Slimf_Q" vbProcedure="false">Цены!$L$48</definedName>
    <definedName function="false" hidden="false" name="Shtaket_Slimf_Ql" vbProcedure="false">Цены!$N$48</definedName>
    <definedName function="false" hidden="false" name="Shtaket_Slimf_QproMatt" vbProcedure="false">Цены!$J$48</definedName>
    <definedName function="false" hidden="false" name="Shtaket_Slimf_Sat" vbProcedure="false">Цены!$AN$48</definedName>
    <definedName function="false" hidden="false" name="Shtaket_Slimf_SatMatt" vbProcedure="false">Цены!$AF$48</definedName>
    <definedName function="false" hidden="false" name="Shtaket_Slimf_StBarhat" vbProcedure="false">Цены!$AH$48</definedName>
    <definedName function="false" hidden="false" name="Shtaket_Slimf_Vel" vbProcedure="false">Цены!$P$48</definedName>
    <definedName function="false" hidden="false" name="Shtaket_Slim_Atl" vbProcedure="false">Цены!$R$47</definedName>
    <definedName function="false" hidden="false" name="Shtaket_Slim_Dr" vbProcedure="false">Цены!$AL$47</definedName>
    <definedName function="false" hidden="false" name="Shtaket_Slim_Dr05" vbProcedure="false">Цены!$AJ$47</definedName>
    <definedName function="false" hidden="false" name="Shtaket_Slim_Pe04" vbProcedure="false">Цены!$AZ$47</definedName>
    <definedName function="false" hidden="false" name="Shtaket_Slim_Pe045" vbProcedure="false">Цены!$AP$47</definedName>
    <definedName function="false" hidden="false" name="Shtaket_Slim_Pe04dp" vbProcedure="false">Цены!$BB$47</definedName>
    <definedName function="false" hidden="false" name="Shtaket_Slim_PEdp" vbProcedure="false">Цены!$AR$47</definedName>
    <definedName function="false" hidden="false" name="Shtaket_Slim_PeMatt04" vbProcedure="false">Цены!$BD$47</definedName>
    <definedName function="false" hidden="false" name="Shtaket_Slim_PeMatt04dp" vbProcedure="false">Цены!$BD$47</definedName>
    <definedName function="false" hidden="false" name="Shtaket_Slim_Pt" vbProcedure="false">Цены!$V$47</definedName>
    <definedName function="false" hidden="false" name="Shtaket_Slim_Ptdp" vbProcedure="false">Цены!$T$47</definedName>
    <definedName function="false" hidden="false" name="Shtaket_Slim_PtRF" vbProcedure="false">Цены!$Z$47</definedName>
    <definedName function="false" hidden="false" name="Shtaket_Slim_PtRFdp" vbProcedure="false">Цены!$X$47</definedName>
    <definedName function="false" hidden="false" name="Shtaket_Slim_Pur" vbProcedure="false">Цены!$F$47</definedName>
    <definedName function="false" hidden="false" name="Shtaket_Slim_PurLiteMatt" vbProcedure="false">Цены!$AD$47</definedName>
    <definedName function="false" hidden="false" name="Shtaket_Slim_PurMatt" vbProcedure="false">Цены!$D$47</definedName>
    <definedName function="false" hidden="false" name="Shtaket_Slim_PurProMatt180" vbProcedure="false">Цены!$AB$47</definedName>
    <definedName function="false" hidden="false" name="Shtaket_Slim_PurProMatt275" vbProcedure="false">Цены!$AB$47</definedName>
    <definedName function="false" hidden="false" name="Shtaket_Slim_Q" vbProcedure="false">Цены!$L$47</definedName>
    <definedName function="false" hidden="false" name="Shtaket_Slim_Ql" vbProcedure="false">Цены!$N$47</definedName>
    <definedName function="false" hidden="false" name="Shtaket_Slim_QproMatt" vbProcedure="false">Цены!$J$47</definedName>
    <definedName function="false" hidden="false" name="Shtaket_Slim_Sat" vbProcedure="false">Цены!$AN$47</definedName>
    <definedName function="false" hidden="false" name="Shtaket_Slim_SatMatt" vbProcedure="false">Цены!$AF$47</definedName>
    <definedName function="false" hidden="false" name="Shtaket_Slim_StBarhat" vbProcedure="false">Цены!$AH$47</definedName>
    <definedName function="false" hidden="false" name="Shtaket_Slim_Vel" vbProcedure="false">Цены!$P$47</definedName>
    <definedName function="false" hidden="false" name="Shtaket_Twf_Atl" vbProcedure="false">Цены!$R$46</definedName>
    <definedName function="false" hidden="false" name="Shtaket_Twf_dachPr" vbProcedure="false">Цены!$BF$46</definedName>
    <definedName function="false" hidden="false" name="Shtaket_Twf_dachPr_k" vbProcedure="false">Цены!$BJ$46</definedName>
    <definedName function="false" hidden="false" name="Shtaket_Twf_dachPr_tw" vbProcedure="false">Цены!$BL$46</definedName>
    <definedName function="false" hidden="false" name="Shtaket_Twf_dachSk" vbProcedure="false">Цены!$BH$46</definedName>
    <definedName function="false" hidden="false" name="Shtaket_Twf_Dr" vbProcedure="false">Цены!$AL$46</definedName>
    <definedName function="false" hidden="false" name="Shtaket_Twf_Dr05" vbProcedure="false">Цены!$AJ$46</definedName>
    <definedName function="false" hidden="false" name="Shtaket_Twf_Pe04" vbProcedure="false">Цены!$AZ$46</definedName>
    <definedName function="false" hidden="false" name="Shtaket_Twf_Pe045" vbProcedure="false">Цены!$AP$46</definedName>
    <definedName function="false" hidden="false" name="Shtaket_Twf_Pe04dp" vbProcedure="false">Цены!$BB$46</definedName>
    <definedName function="false" hidden="false" name="Shtaket_Twf_Pe065" vbProcedure="false">Цены!$AX$46</definedName>
    <definedName function="false" hidden="false" name="Shtaket_Twf_Pe07" vbProcedure="false">Цены!$AV$46</definedName>
    <definedName function="false" hidden="false" name="Shtaket_Twf_Pe08" vbProcedure="false">Цены!$AT$46</definedName>
    <definedName function="false" hidden="false" name="Shtaket_Twf_PEdp" vbProcedure="false">Цены!$AR$46</definedName>
    <definedName function="false" hidden="false" name="Shtaket_Twf_PeMatt04" vbProcedure="false">Цены!$BD$46</definedName>
    <definedName function="false" hidden="false" name="Shtaket_Twf_PeMatt04dp" vbProcedure="false">Цены!$BD$46</definedName>
    <definedName function="false" hidden="false" name="Shtaket_Twf_Pt" vbProcedure="false">Цены!$V$46</definedName>
    <definedName function="false" hidden="false" name="Shtaket_Twf_Ptdp" vbProcedure="false">Цены!$T$46</definedName>
    <definedName function="false" hidden="false" name="Shtaket_Twf_PtRF" vbProcedure="false">Цены!$Z$46</definedName>
    <definedName function="false" hidden="false" name="Shtaket_Twf_PtRFdp" vbProcedure="false">Цены!$X$46</definedName>
    <definedName function="false" hidden="false" name="Shtaket_Twf_Pur" vbProcedure="false">Цены!$F$46</definedName>
    <definedName function="false" hidden="false" name="Shtaket_Twf_PurLiteMatt" vbProcedure="false">Цены!$AD$46</definedName>
    <definedName function="false" hidden="false" name="Shtaket_Twf_PurMatt" vbProcedure="false">Цены!$D$46</definedName>
    <definedName function="false" hidden="false" name="Shtaket_Twf_PurProMatt180" vbProcedure="false">Цены!$AB$46</definedName>
    <definedName function="false" hidden="false" name="Shtaket_Twf_PurProMatt275" vbProcedure="false">Цены!$AB$46</definedName>
    <definedName function="false" hidden="false" name="Shtaket_Twf_Q" vbProcedure="false">Цены!$L$46</definedName>
    <definedName function="false" hidden="false" name="Shtaket_Twf_Ql" vbProcedure="false">Цены!$N$46</definedName>
    <definedName function="false" hidden="false" name="Shtaket_Twf_QproMatt" vbProcedure="false">Цены!$J$46</definedName>
    <definedName function="false" hidden="false" name="Shtaket_Twf_Sat" vbProcedure="false">Цены!$AN$46</definedName>
    <definedName function="false" hidden="false" name="Shtaket_Twf_SatMatt" vbProcedure="false">Цены!$AF$46</definedName>
    <definedName function="false" hidden="false" name="Shtaket_Twf_StBarhat" vbProcedure="false">Цены!$AH$46</definedName>
    <definedName function="false" hidden="false" name="Shtaket_Twf_Vel" vbProcedure="false">Цены!$P$46</definedName>
    <definedName function="false" hidden="false" name="Shtaket_Tw_Atl" vbProcedure="false">Цены!$R$45</definedName>
    <definedName function="false" hidden="false" name="Shtaket_Tw_dachPr" vbProcedure="false">Цены!$BF$45</definedName>
    <definedName function="false" hidden="false" name="Shtaket_Tw_dachPr_k" vbProcedure="false">Цены!$BJ$45</definedName>
    <definedName function="false" hidden="false" name="Shtaket_Tw_dachPr_tw" vbProcedure="false">Цены!$BL$45</definedName>
    <definedName function="false" hidden="false" name="Shtaket_Tw_dachSk" vbProcedure="false">Цены!$BH$45</definedName>
    <definedName function="false" hidden="false" name="Shtaket_Tw_Dr" vbProcedure="false">Цены!$AL$45</definedName>
    <definedName function="false" hidden="false" name="Shtaket_Tw_Dr05" vbProcedure="false">Цены!$AJ$45</definedName>
    <definedName function="false" hidden="false" name="Shtaket_Tw_Pe04" vbProcedure="false">Цены!$AZ$45</definedName>
    <definedName function="false" hidden="false" name="Shtaket_Tw_Pe045" vbProcedure="false">Цены!$AP$45</definedName>
    <definedName function="false" hidden="false" name="Shtaket_Tw_Pe04dp" vbProcedure="false">Цены!$BB$45</definedName>
    <definedName function="false" hidden="false" name="Shtaket_Tw_Pe065" vbProcedure="false">Цены!$AX$45</definedName>
    <definedName function="false" hidden="false" name="Shtaket_Tw_Pe07" vbProcedure="false">Цены!$AV$45</definedName>
    <definedName function="false" hidden="false" name="Shtaket_Tw_Pe08" vbProcedure="false">Цены!$AT$45</definedName>
    <definedName function="false" hidden="false" name="Shtaket_Tw_PEdp" vbProcedure="false">Цены!$AR$45</definedName>
    <definedName function="false" hidden="false" name="Shtaket_Tw_PeMatt04" vbProcedure="false">Цены!$BD$45</definedName>
    <definedName function="false" hidden="false" name="Shtaket_Tw_PeMatt04dp" vbProcedure="false">Цены!$BD$45</definedName>
    <definedName function="false" hidden="false" name="Shtaket_Tw_Pt" vbProcedure="false">Цены!$V$45</definedName>
    <definedName function="false" hidden="false" name="Shtaket_Tw_Ptdp" vbProcedure="false">Цены!$T$45</definedName>
    <definedName function="false" hidden="false" name="Shtaket_Tw_PtRF" vbProcedure="false">Цены!$Z$45</definedName>
    <definedName function="false" hidden="false" name="Shtaket_Tw_PtRFdp" vbProcedure="false">Цены!$X$45</definedName>
    <definedName function="false" hidden="false" name="Shtaket_Tw_Pur" vbProcedure="false">Цены!$F$45</definedName>
    <definedName function="false" hidden="false" name="Shtaket_Tw_PurLiteMatt" vbProcedure="false">Цены!$AD$45</definedName>
    <definedName function="false" hidden="false" name="Shtaket_Tw_PurMatt" vbProcedure="false">Цены!$D$45</definedName>
    <definedName function="false" hidden="false" name="Shtaket_Tw_PurProMatt180" vbProcedure="false">Цены!$AB$45</definedName>
    <definedName function="false" hidden="false" name="Shtaket_Tw_PurProMatt275" vbProcedure="false">Цены!$AB$45</definedName>
    <definedName function="false" hidden="false" name="Shtaket_Tw_Q" vbProcedure="false">Цены!$L$45</definedName>
    <definedName function="false" hidden="false" name="Shtaket_Tw_Ql" vbProcedure="false">Цены!$N$45</definedName>
    <definedName function="false" hidden="false" name="Shtaket_Tw_QproMatt" vbProcedure="false">Цены!$J$45</definedName>
    <definedName function="false" hidden="false" name="Shtaket_Tw_Sat" vbProcedure="false">Цены!$AN$45</definedName>
    <definedName function="false" hidden="false" name="Shtaket_Tw_SatMatt" vbProcedure="false">Цены!$AF$45</definedName>
    <definedName function="false" hidden="false" name="Shtaket_Tw_StBarhat" vbProcedure="false">Цены!$AH$45</definedName>
    <definedName function="false" hidden="false" name="Shtaket_Tw_Vel" vbProcedure="false">Цены!$P$45</definedName>
    <definedName function="false" hidden="false" name="ShtripsFalz_Atl" vbProcedure="false">Цены!$R$30</definedName>
    <definedName function="false" hidden="false" name="ShtripsFalz_dachPr" vbProcedure="false">Цены!$BF$30</definedName>
    <definedName function="false" hidden="false" name="ShtripsFalz_dachPr_k" vbProcedure="false">Цены!$BJ$30</definedName>
    <definedName function="false" hidden="false" name="ShtripsFalz_dachPr_tw" vbProcedure="false">Цены!$BL$30</definedName>
    <definedName function="false" hidden="false" name="ShtripsFalz_dachSk" vbProcedure="false">Цены!$BH$30</definedName>
    <definedName function="false" hidden="false" name="ShtripsFalz_Dr" vbProcedure="false">Цены!$AL$30</definedName>
    <definedName function="false" hidden="false" name="ShtripsFalz_Dr05" vbProcedure="false">Цены!$AJ$30</definedName>
    <definedName function="false" hidden="false" name="ShtripsFalz_Pe04" vbProcedure="false">Цены!$AZ$30</definedName>
    <definedName function="false" hidden="false" name="ShtripsFalz_Pe045" vbProcedure="false">Цены!$AP$30</definedName>
    <definedName function="false" hidden="false" name="ShtripsFalz_Pe04dp" vbProcedure="false">Цены!$BB$30</definedName>
    <definedName function="false" hidden="false" name="ShtripsFalz_Pe065" vbProcedure="false">Цены!$AX$30</definedName>
    <definedName function="false" hidden="false" name="ShtripsFalz_Pe07" vbProcedure="false">Цены!$AV$30</definedName>
    <definedName function="false" hidden="false" name="ShtripsFalz_Pe08" vbProcedure="false">Цены!$AT$30</definedName>
    <definedName function="false" hidden="false" name="ShtripsFalz_PEdp" vbProcedure="false">Цены!$AR$30</definedName>
    <definedName function="false" hidden="false" name="ShtripsFalz_PeMatt04" vbProcedure="false">Цены!$BD$30</definedName>
    <definedName function="false" hidden="false" name="ShtripsFalz_PeMatt04dp" vbProcedure="false">Цены!$BD$30</definedName>
    <definedName function="false" hidden="false" name="ShtripsFalz_Pt" vbProcedure="false">Цены!$V$30</definedName>
    <definedName function="false" hidden="false" name="ShtripsFalz_Ptdp" vbProcedure="false">Цены!$T$30</definedName>
    <definedName function="false" hidden="false" name="ShtripsFalz_PtRF" vbProcedure="false">Цены!$Z$30</definedName>
    <definedName function="false" hidden="false" name="ShtripsFalz_PtRFdp" vbProcedure="false">Цены!$X$30</definedName>
    <definedName function="false" hidden="false" name="ShtripsFalz_Pur" vbProcedure="false">Цены!$F$30</definedName>
    <definedName function="false" hidden="false" name="ShtripsFalz_PurFap" vbProcedure="false">Цены!$H$30</definedName>
    <definedName function="false" hidden="false" name="ShtripsFalz_PurLiteMatt" vbProcedure="false">Цены!$AD$30</definedName>
    <definedName function="false" hidden="false" name="ShtripsFalz_PurMatt" vbProcedure="false">Цены!$D$30</definedName>
    <definedName function="false" hidden="false" name="ShtripsFalz_PurProMatt180" vbProcedure="false">Цены!$AB$30</definedName>
    <definedName function="false" hidden="false" name="ShtripsFalz_PurProMatt275" vbProcedure="false">Цены!$AB$30</definedName>
    <definedName function="false" hidden="false" name="ShtripsFalz_Q" vbProcedure="false">Цены!$L$30</definedName>
    <definedName function="false" hidden="false" name="ShtripsFalz_Ql" vbProcedure="false">Цены!$N$30</definedName>
    <definedName function="false" hidden="false" name="ShtripsFalz_QproMatt" vbProcedure="false">Цены!$J$30</definedName>
    <definedName function="false" hidden="false" name="ShtripsFalz_Sat" vbProcedure="false">Цены!$AN$30</definedName>
    <definedName function="false" hidden="false" name="ShtripsFalz_SatMatt" vbProcedure="false">Цены!$AF$30</definedName>
    <definedName function="false" hidden="false" name="ShtripsFalz_StBarhat" vbProcedure="false">Цены!$AH$30</definedName>
    <definedName function="false" hidden="false" name="ShtripsFalz_Vel" vbProcedure="false">Цены!$P$30</definedName>
    <definedName function="false" hidden="false" name="ShtripsFalz_Zn035" vbProcedure="false">Цены!$CB$30</definedName>
    <definedName function="false" hidden="false" name="ShtripsFalz_Zn04" vbProcedure="false">Цены!$BZ$30</definedName>
    <definedName function="false" hidden="false" name="ShtripsFalz_Zn045" vbProcedure="false">Цены!$BX$30</definedName>
    <definedName function="false" hidden="false" name="ShtripsFalz_Zn05" vbProcedure="false">Цены!$BV$30</definedName>
    <definedName function="false" hidden="false" name="ShtripsFalz_Zn055" vbProcedure="false">Цены!$BT$30</definedName>
    <definedName function="false" hidden="false" name="ShtripsFalz_Zn07" vbProcedure="false">Цены!$BR$30</definedName>
    <definedName function="false" hidden="false" name="ShtripsFalz_Zn08" vbProcedure="false">Цены!$BP$30</definedName>
    <definedName function="false" hidden="false" name="ShtripsFalz_Zn09" vbProcedure="false">Цены!$BN$30</definedName>
    <definedName function="false" hidden="false" name="Shtrips_dachPr" vbProcedure="false">Цены!$BF$31</definedName>
    <definedName function="false" hidden="false" name="Shtrips_Dr" vbProcedure="false">Цены!$AL$31</definedName>
    <definedName function="false" hidden="false" name="Shtrips_Dr05" vbProcedure="false">Цены!$AJ$31</definedName>
    <definedName function="false" hidden="false" name="Shtrips_Pe04" vbProcedure="false">Цены!$AZ$31</definedName>
    <definedName function="false" hidden="false" name="Shtrips_Pe045" vbProcedure="false">Цены!$AP$31</definedName>
    <definedName function="false" hidden="false" name="Shtrips_Pe04dp" vbProcedure="false">Цены!$BB$31</definedName>
    <definedName function="false" hidden="false" name="Shtrips_Pe065" vbProcedure="false">Цены!$AX$31</definedName>
    <definedName function="false" hidden="false" name="Shtrips_Pe07" vbProcedure="false">Цены!$AV$31</definedName>
    <definedName function="false" hidden="false" name="Shtrips_Pe08" vbProcedure="false">Цены!$AT$31</definedName>
    <definedName function="false" hidden="false" name="Shtrips_PEdp" vbProcedure="false">Цены!$AR$31</definedName>
    <definedName function="false" hidden="false" name="Shtrips_PeMatt04dp" vbProcedure="false">Цены!$BD$31</definedName>
    <definedName function="false" hidden="false" name="Shtrips_PtRFdp" vbProcedure="false">Цены!$X$31</definedName>
    <definedName function="false" hidden="false" name="Shtrips_PurFap" vbProcedure="false">Цены!$H$31</definedName>
    <definedName function="false" hidden="false" name="Shtrips_PurLiteMatt" vbProcedure="false">Цены!$AD$31</definedName>
    <definedName function="false" hidden="false" name="Shtrips_PurProMatt180" vbProcedure="false">Цены!$AB$31</definedName>
    <definedName function="false" hidden="false" name="Shtrips_PurProMatt275" vbProcedure="false">Цены!$AB$31</definedName>
    <definedName function="false" hidden="false" name="Shtrips_Sat" vbProcedure="false">Цены!$AN$31</definedName>
    <definedName function="false" hidden="false" name="Shtrips_SatMatt" vbProcedure="false">Цены!$AF$31</definedName>
    <definedName function="false" hidden="false" name="Shtrips_StBarhat" vbProcedure="false">Цены!$AH$31</definedName>
    <definedName function="false" hidden="false" name="Shtrips_Zn035" vbProcedure="false">Цены!$CB$31</definedName>
    <definedName function="false" hidden="false" name="Shtrips_Zn04" vbProcedure="false">Цены!$BZ$31</definedName>
    <definedName function="false" hidden="false" name="Shtrips_Zn045" vbProcedure="false">Цены!$BX$31</definedName>
    <definedName function="false" hidden="false" name="Shtrips_Zn05" vbProcedure="false">Цены!$BV$31</definedName>
    <definedName function="false" hidden="false" name="Shtrips_Zn055" vbProcedure="false">Цены!$BT$31</definedName>
    <definedName function="false" hidden="false" name="Shtrips_Zn07" vbProcedure="false">Цены!$BR$31</definedName>
    <definedName function="false" hidden="false" name="Shtrips_Zn08" vbProcedure="false">Цены!$BP$31</definedName>
    <definedName function="false" hidden="false" name="Shtrips_Zn09" vbProcedure="false">Цены!$BN$31</definedName>
    <definedName function="false" hidden="false" name="SofitEBr_Atl" vbProcedure="false">Цены!$R$13</definedName>
    <definedName function="false" hidden="false" name="SofitEBr_dachPr" vbProcedure="false">Цены!$BF$13</definedName>
    <definedName function="false" hidden="false" name="SofitEBr_dachPr_k" vbProcedure="false">Цены!$BJ$13</definedName>
    <definedName function="false" hidden="false" name="SofitEBr_dachPr_tw" vbProcedure="false">Цены!$BL$13</definedName>
    <definedName function="false" hidden="false" name="SofitEBr_dachSk" vbProcedure="false">Цены!$BH$13</definedName>
    <definedName function="false" hidden="false" name="SofitEBr_Dr" vbProcedure="false">Цены!$AL$13</definedName>
    <definedName function="false" hidden="false" name="SofitEBr_Dr05" vbProcedure="false">Цены!$AJ$13</definedName>
    <definedName function="false" hidden="false" name="SofitEBr_Pe045" vbProcedure="false">Цены!$AP$13</definedName>
    <definedName function="false" hidden="false" name="SofitEBr_Pe046" vbProcedure="false">Цены!$AP$13</definedName>
    <definedName function="false" hidden="false" name="SofitEBr_Pe04dp" vbProcedure="false">Цены!$BB$13</definedName>
    <definedName function="false" hidden="false" name="SofitEBr_Pe05" vbProcedure="false">Цены!$AZ$13</definedName>
    <definedName function="false" hidden="false" name="SofitEBr_Pe065" vbProcedure="false">Цены!$AX$13</definedName>
    <definedName function="false" hidden="false" name="SofitEBr_Pe08" vbProcedure="false">Цены!$AV$13</definedName>
    <definedName function="false" hidden="false" name="SofitEBr_Pe09" vbProcedure="false">Цены!$AT$13</definedName>
    <definedName function="false" hidden="false" name="SofitEBr_PEdp" vbProcedure="false">Цены!$AR$13</definedName>
    <definedName function="false" hidden="false" name="SofitEBr_PeMatt05" vbProcedure="false">Цены!$BD$13</definedName>
    <definedName function="false" hidden="false" name="SofitEBr_Pt" vbProcedure="false">Цены!$V$13</definedName>
    <definedName function="false" hidden="false" name="SofitEBr_Ptdp" vbProcedure="false">Цены!$T$13</definedName>
    <definedName function="false" hidden="false" name="SofitEBr_PtRF" vbProcedure="false">Цены!$Z$13</definedName>
    <definedName function="false" hidden="false" name="SofitEBr_PtRFdp" vbProcedure="false">Цены!$X$13</definedName>
    <definedName function="false" hidden="false" name="SofitEBr_Pur" vbProcedure="false">Цены!$F$13</definedName>
    <definedName function="false" hidden="false" name="SofitEBr_PurLiteMatt" vbProcedure="false">Цены!$AD$13</definedName>
    <definedName function="false" hidden="false" name="SofitEBr_PurMatt" vbProcedure="false">Цены!$D$13</definedName>
    <definedName function="false" hidden="false" name="SofitEBr_PurProMatt180" vbProcedure="false">Цены!$AB$13</definedName>
    <definedName function="false" hidden="false" name="SofitEBr_PurProMatt275" vbProcedure="false">Цены!$AB$13</definedName>
    <definedName function="false" hidden="false" name="SofitEBr_Q" vbProcedure="false">Цены!$L$13</definedName>
    <definedName function="false" hidden="false" name="SofitEBr_Ql" vbProcedure="false">Цены!$N$13</definedName>
    <definedName function="false" hidden="false" name="SofitEBr_QproMatt" vbProcedure="false">Цены!$J$13</definedName>
    <definedName function="false" hidden="false" name="SofitEBr_Sat" vbProcedure="false">Цены!$AN$13</definedName>
    <definedName function="false" hidden="false" name="SofitEBr_SatMatt" vbProcedure="false">Цены!$AF$13</definedName>
    <definedName function="false" hidden="false" name="SofitEBr_StBarhat" vbProcedure="false">Цены!$AH$13</definedName>
    <definedName function="false" hidden="false" name="SofitEBr_Vel" vbProcedure="false">Цены!$P$13</definedName>
    <definedName function="false" hidden="false" name="SofitKvBr_Atl" vbProcedure="false">Цены!$R$12</definedName>
    <definedName function="false" hidden="false" name="SofitKvBr_Dr" vbProcedure="false">Цены!$AL$12</definedName>
    <definedName function="false" hidden="false" name="SofitKvBr_Dr05" vbProcedure="false">Цены!$AJ$12</definedName>
    <definedName function="false" hidden="false" name="SofitKvBr_Pe04" vbProcedure="false">Цены!$AZ$12</definedName>
    <definedName function="false" hidden="false" name="SofitKvBr_Pe045" vbProcedure="false">Цены!$AP$12</definedName>
    <definedName function="false" hidden="false" name="SofitKvBr_PeMatt04" vbProcedure="false">Цены!$BD$12</definedName>
    <definedName function="false" hidden="false" name="SofitKvBr_PeMatt04dp" vbProcedure="false">Цены!$BD$12</definedName>
    <definedName function="false" hidden="false" name="SofitKvBr_Pt" vbProcedure="false">Цены!$V$12</definedName>
    <definedName function="false" hidden="false" name="SofitKvBr_PtRF" vbProcedure="false">Цены!$Z$12</definedName>
    <definedName function="false" hidden="false" name="SofitKvBr_Pur" vbProcedure="false">Цены!$F$12</definedName>
    <definedName function="false" hidden="false" name="SofitKvBr_PurLiteMatt" vbProcedure="false">Цены!$AD$12</definedName>
    <definedName function="false" hidden="false" name="SofitKvBr_PurMatt" vbProcedure="false">Цены!$D$12</definedName>
    <definedName function="false" hidden="false" name="SofitKvBr_PurProMatt180" vbProcedure="false">Цены!$AB$12</definedName>
    <definedName function="false" hidden="false" name="SofitKvBr_PurProMatt275" vbProcedure="false">Цены!$AB$12</definedName>
    <definedName function="false" hidden="false" name="SofitKvBr_Q" vbProcedure="false">Цены!$L$12</definedName>
    <definedName function="false" hidden="false" name="SofitKvBr_Ql" vbProcedure="false">Цены!$N$12</definedName>
    <definedName function="false" hidden="false" name="SofitKvBr_QproMatt" vbProcedure="false">Цены!$J$12</definedName>
    <definedName function="false" hidden="false" name="SofitKvBr_Sat" vbProcedure="false">Цены!$AN$12</definedName>
    <definedName function="false" hidden="false" name="SofitKvBr_SatMatt" vbProcedure="false">Цены!$AF$12</definedName>
    <definedName function="false" hidden="false" name="SofitKvBr_StBarhat" vbProcedure="false">Цены!$AH$12</definedName>
    <definedName function="false" hidden="false" name="SofitKvBr_Vel" vbProcedure="false">Цены!$P$12</definedName>
    <definedName function="false" hidden="false" name="Sofit_Atl" vbProcedure="false">Цены!$R$11</definedName>
    <definedName function="false" hidden="false" name="Sofit_dachPr" vbProcedure="false">Цены!$BF$11</definedName>
    <definedName function="false" hidden="false" name="Sofit_dachPr_k" vbProcedure="false">Цены!$BJ$11</definedName>
    <definedName function="false" hidden="false" name="Sofit_dachPr_tw" vbProcedure="false">Цены!$BL$11</definedName>
    <definedName function="false" hidden="false" name="Sofit_dachSk" vbProcedure="false">Цены!$BH$11</definedName>
    <definedName function="false" hidden="false" name="Sofit_Dr" vbProcedure="false">Цены!$AL$11</definedName>
    <definedName function="false" hidden="false" name="Sofit_Dr05" vbProcedure="false">Цены!$AJ$11</definedName>
    <definedName function="false" hidden="false" name="Sofit_Pe04" vbProcedure="false">Цены!$AZ$11</definedName>
    <definedName function="false" hidden="false" name="Sofit_Pe045" vbProcedure="false">Цены!$AP$11</definedName>
    <definedName function="false" hidden="false" name="Sofit_Pe04dp" vbProcedure="false">Цены!$BB$11</definedName>
    <definedName function="false" hidden="false" name="Sofit_Pe065" vbProcedure="false">Цены!$AX$11</definedName>
    <definedName function="false" hidden="false" name="Sofit_Pe07" vbProcedure="false">Цены!$AV$11</definedName>
    <definedName function="false" hidden="false" name="Sofit_Pe08" vbProcedure="false">Цены!$AT$11</definedName>
    <definedName function="false" hidden="false" name="Sofit_PEdp" vbProcedure="false">Цены!$AR$11</definedName>
    <definedName function="false" hidden="false" name="Sofit_PeMatt04" vbProcedure="false">Цены!$BD$11</definedName>
    <definedName function="false" hidden="false" name="Sofit_PeMatt04dp" vbProcedure="false">Цены!$BD$11</definedName>
    <definedName function="false" hidden="false" name="Sofit_Pt" vbProcedure="false">Цены!$V$11</definedName>
    <definedName function="false" hidden="false" name="Sofit_Ptdp" vbProcedure="false">Цены!$T$11</definedName>
    <definedName function="false" hidden="false" name="Sofit_PtRF" vbProcedure="false">Цены!$Z$11</definedName>
    <definedName function="false" hidden="false" name="Sofit_PtRFdp" vbProcedure="false">Цены!$X$11</definedName>
    <definedName function="false" hidden="false" name="Sofit_Pur" vbProcedure="false">Цены!$F$11</definedName>
    <definedName function="false" hidden="false" name="Sofit_PurLiteMatt" vbProcedure="false">Цены!$AD$11</definedName>
    <definedName function="false" hidden="false" name="Sofit_PurMatt" vbProcedure="false">Цены!$D$11</definedName>
    <definedName function="false" hidden="false" name="Sofit_PurProMatt180" vbProcedure="false">Цены!$AB$11</definedName>
    <definedName function="false" hidden="false" name="Sofit_PurProMatt275" vbProcedure="false">Цены!$AB$11</definedName>
    <definedName function="false" hidden="false" name="Sofit_Q" vbProcedure="false">Цены!$L$11</definedName>
    <definedName function="false" hidden="false" name="Sofit_Ql" vbProcedure="false">Цены!$N$11</definedName>
    <definedName function="false" hidden="false" name="Sofit_QproMatt" vbProcedure="false">Цены!$J$11</definedName>
    <definedName function="false" hidden="false" name="Sofit_Sat" vbProcedure="false">Цены!$AN$11</definedName>
    <definedName function="false" hidden="false" name="Sofit_SatMatt" vbProcedure="false">Цены!$AF$11</definedName>
    <definedName function="false" hidden="false" name="Sofit_StBarhat" vbProcedure="false">Цены!$AH$11</definedName>
    <definedName function="false" hidden="false" name="Sofit_Vel" vbProcedure="false">Цены!$P$11</definedName>
    <definedName function="false" hidden="false" name="S_BHausNew_Atl" vbProcedure="false">Цены!$R$40</definedName>
    <definedName function="false" hidden="false" name="S_BHausNew_dachPr" vbProcedure="false">Цены!$BF$40</definedName>
    <definedName function="false" hidden="false" name="S_BHausNew_dachPr_k" vbProcedure="false">Цены!$BJ$40</definedName>
    <definedName function="false" hidden="false" name="S_BHausNew_dachPr_tw" vbProcedure="false">Цены!$BL$40</definedName>
    <definedName function="false" hidden="false" name="S_BHausNew_dachSk" vbProcedure="false">Цены!$BH$40</definedName>
    <definedName function="false" hidden="false" name="S_BHausNew_Dr" vbProcedure="false">Цены!$AL$40</definedName>
    <definedName function="false" hidden="false" name="S_BHausNew_Dr05" vbProcedure="false">Цены!$AJ$40</definedName>
    <definedName function="false" hidden="false" name="S_BHausNew_Pe04" vbProcedure="false">Цены!$AZ$40</definedName>
    <definedName function="false" hidden="false" name="S_BHausNew_Pe045" vbProcedure="false">Цены!$AP$40</definedName>
    <definedName function="false" hidden="false" name="S_BHausNew_Pe04dp" vbProcedure="false">Цены!$BB$40</definedName>
    <definedName function="false" hidden="false" name="S_BHausNew_Pe065" vbProcedure="false">Цены!$AX$40</definedName>
    <definedName function="false" hidden="false" name="S_BHausNew_Pe07" vbProcedure="false">Цены!$AV$40</definedName>
    <definedName function="false" hidden="false" name="S_BHausNew_Pe08" vbProcedure="false">Цены!$AT$40</definedName>
    <definedName function="false" hidden="false" name="S_BHausNew_PEdp" vbProcedure="false">Цены!$AR$40</definedName>
    <definedName function="false" hidden="false" name="S_BHausNew_PeMatt04" vbProcedure="false">Цены!$BD$40</definedName>
    <definedName function="false" hidden="false" name="S_BHausNew_PeMatt04dp" vbProcedure="false">Цены!$BD$40</definedName>
    <definedName function="false" hidden="false" name="S_BHausNew_Pt" vbProcedure="false">Цены!$V$40</definedName>
    <definedName function="false" hidden="false" name="S_BHausNew_Ptdp" vbProcedure="false">Цены!$T$40</definedName>
    <definedName function="false" hidden="false" name="S_BHausNew_PtRF" vbProcedure="false">Цены!$Z$40</definedName>
    <definedName function="false" hidden="false" name="S_BHausNew_PtRFdp" vbProcedure="false">Цены!$X$40</definedName>
    <definedName function="false" hidden="false" name="S_BHausNew_Pur" vbProcedure="false">Цены!$F$40</definedName>
    <definedName function="false" hidden="false" name="S_BHausNew_PurLiteMatt" vbProcedure="false">Цены!$AD$40</definedName>
    <definedName function="false" hidden="false" name="S_BHausNew_PurMatt" vbProcedure="false">Цены!$D$40</definedName>
    <definedName function="false" hidden="false" name="S_BHausNew_PurProMatt180" vbProcedure="false">Цены!$AB$40</definedName>
    <definedName function="false" hidden="false" name="S_BHausNew_PurProMatt275" vbProcedure="false">Цены!$AB$40</definedName>
    <definedName function="false" hidden="false" name="S_BHausNew_Q" vbProcedure="false">Цены!$L$40</definedName>
    <definedName function="false" hidden="false" name="S_BHausNew_Ql" vbProcedure="false">Цены!$N$40</definedName>
    <definedName function="false" hidden="false" name="S_BHausNew_QproMatt" vbProcedure="false">Цены!$J$40</definedName>
    <definedName function="false" hidden="false" name="S_BHausNew_Sat" vbProcedure="false">Цены!$AN$40</definedName>
    <definedName function="false" hidden="false" name="S_BHausNew_SatMatt" vbProcedure="false">Цены!$AF$40</definedName>
    <definedName function="false" hidden="false" name="S_BHausNew_StBarhat" vbProcedure="false">Цены!$AH$40</definedName>
    <definedName function="false" hidden="false" name="S_BHausNew_Vel" vbProcedure="false">Цены!$P$40</definedName>
    <definedName function="false" hidden="false" name="S_BHaus_Atl" vbProcedure="false">Цены!$R$39</definedName>
    <definedName function="false" hidden="false" name="S_BHaus_dachPr" vbProcedure="false">Цены!$BF$39</definedName>
    <definedName function="false" hidden="false" name="S_BHaus_dachPr_k" vbProcedure="false">Цены!$BJ$39</definedName>
    <definedName function="false" hidden="false" name="S_BHaus_dachPr_tw" vbProcedure="false">Цены!$BL$39</definedName>
    <definedName function="false" hidden="false" name="S_BHaus_dachSk" vbProcedure="false">Цены!$BH$39</definedName>
    <definedName function="false" hidden="false" name="S_BHaus_Dr" vbProcedure="false">Цены!$AL$39</definedName>
    <definedName function="false" hidden="false" name="S_BHaus_Dr05" vbProcedure="false">Цены!$AJ$39</definedName>
    <definedName function="false" hidden="false" name="S_BHaus_Pe04" vbProcedure="false">Цены!$AZ$39</definedName>
    <definedName function="false" hidden="false" name="S_BHaus_Pe045" vbProcedure="false">Цены!$AP$39</definedName>
    <definedName function="false" hidden="false" name="S_BHaus_Pe04dp" vbProcedure="false">Цены!$BB$39</definedName>
    <definedName function="false" hidden="false" name="S_BHaus_Pe065" vbProcedure="false">Цены!$AX$39</definedName>
    <definedName function="false" hidden="false" name="S_BHaus_Pe07" vbProcedure="false">Цены!$AV$39</definedName>
    <definedName function="false" hidden="false" name="S_BHaus_Pe08" vbProcedure="false">Цены!$AT$39</definedName>
    <definedName function="false" hidden="false" name="S_BHaus_PEdp" vbProcedure="false">Цены!$AR$39</definedName>
    <definedName function="false" hidden="false" name="S_BHaus_PeMatt04" vbProcedure="false">Цены!$BD$39</definedName>
    <definedName function="false" hidden="false" name="S_BHaus_PeMatt04dp" vbProcedure="false">Цены!$BD$39</definedName>
    <definedName function="false" hidden="false" name="S_BHaus_Pt" vbProcedure="false">Цены!$V$39</definedName>
    <definedName function="false" hidden="false" name="S_BHaus_Ptdp" vbProcedure="false">Цены!$T$39</definedName>
    <definedName function="false" hidden="false" name="S_BHaus_Pur" vbProcedure="false">Цены!$F$39</definedName>
    <definedName function="false" hidden="false" name="S_BHaus_PurLiteMatt" vbProcedure="false">Цены!$AD$39</definedName>
    <definedName function="false" hidden="false" name="S_BHaus_PurMatt" vbProcedure="false">Цены!$D$39</definedName>
    <definedName function="false" hidden="false" name="S_BHaus_PurProMatt180" vbProcedure="false">Цены!$AB$39</definedName>
    <definedName function="false" hidden="false" name="S_BHaus_PurProMatt275" vbProcedure="false">Цены!$AB$39</definedName>
    <definedName function="false" hidden="false" name="S_BHaus_Q" vbProcedure="false">Цены!$L$39</definedName>
    <definedName function="false" hidden="false" name="S_BHaus_Ql" vbProcedure="false">Цены!$N$39</definedName>
    <definedName function="false" hidden="false" name="S_BHaus_QproMatt" vbProcedure="false">Цены!$J$39</definedName>
    <definedName function="false" hidden="false" name="S_BHaus_Sat" vbProcedure="false">Цены!$AN$39</definedName>
    <definedName function="false" hidden="false" name="S_BHaus_SatMatt" vbProcedure="false">Цены!$AF$39</definedName>
    <definedName function="false" hidden="false" name="S_BHaus_StBarhat" vbProcedure="false">Цены!$AH$39</definedName>
    <definedName function="false" hidden="false" name="S_BHaus_Vel" vbProcedure="false">Цены!$P$39</definedName>
    <definedName function="false" hidden="false" name="S_EBrus3D_Atl" vbProcedure="false">Цены!$R$38</definedName>
    <definedName function="false" hidden="false" name="S_EBrus3D_Dr" vbProcedure="false">Цены!$AL$38</definedName>
    <definedName function="false" hidden="false" name="S_EBrus3D_Dr05" vbProcedure="false">Цены!$AJ$38</definedName>
    <definedName function="false" hidden="false" name="S_EBrus3D_Pe045" vbProcedure="false">Цены!$AP$38</definedName>
    <definedName function="false" hidden="false" name="S_EBrus3D_Pe065" vbProcedure="false">Цены!$AX$38</definedName>
    <definedName function="false" hidden="false" name="S_EBrus3D_PeMatt04dp" vbProcedure="false">Цены!$BD$38</definedName>
    <definedName function="false" hidden="false" name="S_EBrus3D_Pt" vbProcedure="false">Цены!$V$38</definedName>
    <definedName function="false" hidden="false" name="S_EBrus3D_PtRF" vbProcedure="false">Цены!$Z$38</definedName>
    <definedName function="false" hidden="false" name="S_EBrus3D_PtRFdp" vbProcedure="false">Цены!$X$38</definedName>
    <definedName function="false" hidden="false" name="S_EBrus3D_PurLiteMatt" vbProcedure="false">Цены!$AD$38</definedName>
    <definedName function="false" hidden="false" name="S_EBrus3D_PurMatt" vbProcedure="false">Цены!$D$38</definedName>
    <definedName function="false" hidden="false" name="S_EBrus3D_PurProMatt180" vbProcedure="false">Цены!$AB$38</definedName>
    <definedName function="false" hidden="false" name="S_EBrus3D_PurProMatt275" vbProcedure="false">Цены!$AB$38</definedName>
    <definedName function="false" hidden="false" name="S_EBrus3D_QproMatt" vbProcedure="false">Цены!$J$38</definedName>
    <definedName function="false" hidden="false" name="S_EBrus3D_Sat" vbProcedure="false">Цены!$AN$38</definedName>
    <definedName function="false" hidden="false" name="S_EBrus3D_SatMatt" vbProcedure="false">Цены!$AF$38</definedName>
    <definedName function="false" hidden="false" name="S_EBrus3D_Vel" vbProcedure="false">Цены!$P$38</definedName>
    <definedName function="false" hidden="false" name="S_EBrus_Atl" vbProcedure="false">Цены!$R$37</definedName>
    <definedName function="false" hidden="false" name="S_EBrus_dachPr" vbProcedure="false">Цены!$BF$37</definedName>
    <definedName function="false" hidden="false" name="S_EBrus_dachPr_k" vbProcedure="false">Цены!$BJ$37</definedName>
    <definedName function="false" hidden="false" name="S_EBrus_dachPr_tw" vbProcedure="false">Цены!$BL$37</definedName>
    <definedName function="false" hidden="false" name="S_EBrus_dachSk" vbProcedure="false">Цены!$BH$37</definedName>
    <definedName function="false" hidden="false" name="S_EBrus_Dr" vbProcedure="false">Цены!$AL$37</definedName>
    <definedName function="false" hidden="false" name="S_EBrus_Dr05" vbProcedure="false">Цены!$AJ$37</definedName>
    <definedName function="false" hidden="false" name="S_EBrus_Pe04" vbProcedure="false">Цены!$AZ$37</definedName>
    <definedName function="false" hidden="false" name="S_EBrus_Pe045" vbProcedure="false">Цены!$AP$37</definedName>
    <definedName function="false" hidden="false" name="S_EBrus_Pe04dp" vbProcedure="false">Цены!$BB$37</definedName>
    <definedName function="false" hidden="false" name="S_EBrus_Pe065" vbProcedure="false">Цены!$AX$37</definedName>
    <definedName function="false" hidden="false" name="S_EBrus_Pe07" vbProcedure="false">Цены!$AV$37</definedName>
    <definedName function="false" hidden="false" name="S_EBrus_Pe08" vbProcedure="false">Цены!$AT$37</definedName>
    <definedName function="false" hidden="false" name="S_EBrus_PEdp" vbProcedure="false">Цены!$AR$37</definedName>
    <definedName function="false" hidden="false" name="S_EBrus_PeMatt04" vbProcedure="false">Цены!$BD$37</definedName>
    <definedName function="false" hidden="false" name="S_EBrus_PeMatt04dp" vbProcedure="false">Цены!$BD$37</definedName>
    <definedName function="false" hidden="false" name="S_EBrus_Pt" vbProcedure="false">Цены!$V$37</definedName>
    <definedName function="false" hidden="false" name="S_EBrus_Ptdp" vbProcedure="false">Цены!$T$37</definedName>
    <definedName function="false" hidden="false" name="S_EBrus_PtRF" vbProcedure="false">Цены!$Z$37</definedName>
    <definedName function="false" hidden="false" name="S_EBrus_PtRFdp" vbProcedure="false">Цены!$X$37</definedName>
    <definedName function="false" hidden="false" name="S_EBrus_Pur" vbProcedure="false">Цены!$F$37</definedName>
    <definedName function="false" hidden="false" name="S_EBrus_PurLiteMatt" vbProcedure="false">Цены!$AD$37</definedName>
    <definedName function="false" hidden="false" name="S_EBrus_PurMatt" vbProcedure="false">Цены!$D$37</definedName>
    <definedName function="false" hidden="false" name="S_EBrus_PurProMatt180" vbProcedure="false">Цены!$AB$37</definedName>
    <definedName function="false" hidden="false" name="S_EBrus_PurProMatt275" vbProcedure="false">Цены!$AB$37</definedName>
    <definedName function="false" hidden="false" name="S_EBrus_Q" vbProcedure="false">Цены!$L$37</definedName>
    <definedName function="false" hidden="false" name="S_EBrus_Ql" vbProcedure="false">Цены!$N$37</definedName>
    <definedName function="false" hidden="false" name="S_EBrus_QproMatt" vbProcedure="false">Цены!$J$37</definedName>
    <definedName function="false" hidden="false" name="S_EBrus_Sat" vbProcedure="false">Цены!$AN$37</definedName>
    <definedName function="false" hidden="false" name="S_EBrus_SatMatt" vbProcedure="false">Цены!$AF$37</definedName>
    <definedName function="false" hidden="false" name="S_EBrus_StBarhat" vbProcedure="false">Цены!$AH$37</definedName>
    <definedName function="false" hidden="false" name="S_EBrus_Vel" vbProcedure="false">Цены!$P$37</definedName>
    <definedName function="false" hidden="false" name="S_KDoskaXL_Atl" vbProcedure="false">Цены!$R$34</definedName>
    <definedName function="false" hidden="false" name="S_KDoskaXL_Dr" vbProcedure="false">Цены!$AL$34</definedName>
    <definedName function="false" hidden="false" name="S_KDoskaXL_Dr05" vbProcedure="false">Цены!$AJ$34</definedName>
    <definedName function="false" hidden="false" name="S_KDoskaXL_Pe04" vbProcedure="false">Цены!$AZ$34</definedName>
    <definedName function="false" hidden="false" name="S_KDoskaXL_Pe045" vbProcedure="false">Цены!$AP$34</definedName>
    <definedName function="false" hidden="false" name="S_KDoskaXL_Pt" vbProcedure="false">Цены!$V$34</definedName>
    <definedName function="false" hidden="false" name="S_KDoskaXL_Ptdp" vbProcedure="false">Цены!$T$34</definedName>
    <definedName function="false" hidden="false" name="S_KDoskaXL_PtRF" vbProcedure="false">Цены!$Z$34</definedName>
    <definedName function="false" hidden="false" name="S_KDoskaXL_PtRFdp" vbProcedure="false">Цены!$X$34</definedName>
    <definedName function="false" hidden="false" name="S_KDoskaXL_Pur" vbProcedure="false">Цены!$F$34</definedName>
    <definedName function="false" hidden="false" name="S_KDoskaXL_PurLiteMatt" vbProcedure="false">Цены!$AD$34</definedName>
    <definedName function="false" hidden="false" name="S_KDoskaXL_PurMatt" vbProcedure="false">Цены!$D$34</definedName>
    <definedName function="false" hidden="false" name="S_KDoskaXL_PurProMatt275" vbProcedure="false">Цены!$AB$34</definedName>
    <definedName function="false" hidden="false" name="S_KDoskaXL_Q" vbProcedure="false">Цены!$L$34</definedName>
    <definedName function="false" hidden="false" name="S_KDoskaXL_Ql" vbProcedure="false">Цены!$N$34</definedName>
    <definedName function="false" hidden="false" name="S_KDoskaXL_QproMatt" vbProcedure="false">Цены!$J$34</definedName>
    <definedName function="false" hidden="false" name="S_KDoskaXL_Sat" vbProcedure="false">Цены!$AN$34</definedName>
    <definedName function="false" hidden="false" name="S_KDoskaXL_SatMatt" vbProcedure="false">Цены!$AF$34</definedName>
    <definedName function="false" hidden="false" name="S_KDoskaXL_StBarhat" vbProcedure="false">Цены!$AH$34</definedName>
    <definedName function="false" hidden="false" name="S_KDoskaXL_Vel" vbProcedure="false">Цены!$P$34</definedName>
    <definedName function="false" hidden="false" name="S_KDoska_Atl" vbProcedure="false">Цены!$R$33</definedName>
    <definedName function="false" hidden="false" name="S_KDoska_dachPr" vbProcedure="false">Цены!$BF$33</definedName>
    <definedName function="false" hidden="false" name="S_KDoska_dachPr_k" vbProcedure="false">Цены!$BJ$33</definedName>
    <definedName function="false" hidden="false" name="S_KDoska_dachPr_tw" vbProcedure="false">Цены!$BL$33</definedName>
    <definedName function="false" hidden="false" name="S_KDoska_dachSk" vbProcedure="false">Цены!$BH$33</definedName>
    <definedName function="false" hidden="false" name="S_KDoska_Dr" vbProcedure="false">Цены!$AL$33</definedName>
    <definedName function="false" hidden="false" name="S_KDoska_Dr05" vbProcedure="false">Цены!$AJ$33</definedName>
    <definedName function="false" hidden="false" name="S_KDoska_Pe04" vbProcedure="false">Цены!$AZ$33</definedName>
    <definedName function="false" hidden="false" name="S_KDoska_Pe045" vbProcedure="false">Цены!$AP$33</definedName>
    <definedName function="false" hidden="false" name="S_KDoska_Pe04dp" vbProcedure="false">Цены!$BB$33</definedName>
    <definedName function="false" hidden="false" name="S_KDoska_Pe065" vbProcedure="false">Цены!$AX$33</definedName>
    <definedName function="false" hidden="false" name="S_KDoska_Pe07" vbProcedure="false">Цены!$AV$33</definedName>
    <definedName function="false" hidden="false" name="S_KDoska_Pe08" vbProcedure="false">Цены!$AT$33</definedName>
    <definedName function="false" hidden="false" name="S_KDoska_PEdp" vbProcedure="false">Цены!$AR$33</definedName>
    <definedName function="false" hidden="false" name="S_KDoska_PeMatt04" vbProcedure="false">Цены!$BD$33</definedName>
    <definedName function="false" hidden="false" name="S_KDoska_PeMatt04dp" vbProcedure="false">Цены!$BD$33</definedName>
    <definedName function="false" hidden="false" name="S_KDoska_Pt" vbProcedure="false">Цены!$V$33</definedName>
    <definedName function="false" hidden="false" name="S_KDoska_Ptdp" vbProcedure="false">Цены!$T$33</definedName>
    <definedName function="false" hidden="false" name="S_KDoska_PtRF" vbProcedure="false">Цены!$Z$33</definedName>
    <definedName function="false" hidden="false" name="S_KDoska_PtRFdp" vbProcedure="false">Цены!$X$33</definedName>
    <definedName function="false" hidden="false" name="S_KDoska_Pur" vbProcedure="false">Цены!$F$33</definedName>
    <definedName function="false" hidden="false" name="S_KDoska_PurLiteMatt" vbProcedure="false">Цены!$AD$33</definedName>
    <definedName function="false" hidden="false" name="S_KDoska_PurMatt" vbProcedure="false">Цены!$D$33</definedName>
    <definedName function="false" hidden="false" name="S_KDoska_PurProMatt180" vbProcedure="false">Цены!$AB$33</definedName>
    <definedName function="false" hidden="false" name="S_KDoska_PurProMatt275" vbProcedure="false">Цены!$AB$33</definedName>
    <definedName function="false" hidden="false" name="S_KDoska_Q" vbProcedure="false">Цены!$L$33</definedName>
    <definedName function="false" hidden="false" name="S_KDoska_Ql" vbProcedure="false">Цены!$N$33</definedName>
    <definedName function="false" hidden="false" name="S_KDoska_QproMatt" vbProcedure="false">Цены!$J$33</definedName>
    <definedName function="false" hidden="false" name="S_KDoska_Sat" vbProcedure="false">Цены!$AN$33</definedName>
    <definedName function="false" hidden="false" name="S_KDoska_SatMatt" vbProcedure="false">Цены!$AF$33</definedName>
    <definedName function="false" hidden="false" name="S_KDoska_StBarhat" vbProcedure="false">Цены!$AH$33</definedName>
    <definedName function="false" hidden="false" name="S_KDoska_Vel" vbProcedure="false">Цены!$P$33</definedName>
    <definedName function="false" hidden="false" name="S_KvaDr05oBrus_Dr05" vbProcedure="false">Цены!$AJ$36</definedName>
    <definedName function="false" hidden="false" name="S_KvadroBrus_Atl" vbProcedure="false">Цены!$R$36</definedName>
    <definedName function="false" hidden="false" name="S_KvadroBrus_Dr" vbProcedure="false">Цены!$AL$36</definedName>
    <definedName function="false" hidden="false" name="S_KvadroBrus_Pe04" vbProcedure="false">Цены!$AZ$36</definedName>
    <definedName function="false" hidden="false" name="S_KvadroBrus_Pe045" vbProcedure="false">Цены!$AP$36</definedName>
    <definedName function="false" hidden="false" name="S_KvadroBrus_Pe065" vbProcedure="false">Цены!$AX$36</definedName>
    <definedName function="false" hidden="false" name="S_KvadroBrus_PeMatt04" vbProcedure="false">Цены!$BD$36</definedName>
    <definedName function="false" hidden="false" name="S_KvadroBrus_PeMatt04dp" vbProcedure="false">Цены!$BD$36</definedName>
    <definedName function="false" hidden="false" name="S_KvadroBrus_Pt" vbProcedure="false">Цены!$V$36</definedName>
    <definedName function="false" hidden="false" name="S_KvadroBrus_Ptdp" vbProcedure="false">Цены!$T$36</definedName>
    <definedName function="false" hidden="false" name="S_KvadroBrus_PtRF" vbProcedure="false">Цены!$Z$36</definedName>
    <definedName function="false" hidden="false" name="S_KvadroBrus_PtRFdp" vbProcedure="false">Цены!$X$36</definedName>
    <definedName function="false" hidden="false" name="S_KvadroBrus_Pur" vbProcedure="false">Цены!$F$36</definedName>
    <definedName function="false" hidden="false" name="S_KvadroBrus_PurLiteMatt" vbProcedure="false">Цены!$AD$36</definedName>
    <definedName function="false" hidden="false" name="S_KvadroBrus_PurMatt" vbProcedure="false">Цены!$D$36</definedName>
    <definedName function="false" hidden="false" name="S_KvadroBrus_PurProMatt180" vbProcedure="false">Цены!$AB$36</definedName>
    <definedName function="false" hidden="false" name="S_KvadroBrus_PurProMatt275" vbProcedure="false">Цены!$AB$36</definedName>
    <definedName function="false" hidden="false" name="S_KvadroBrus_Q" vbProcedure="false">Цены!$L$36</definedName>
    <definedName function="false" hidden="false" name="S_KvadroBrus_Ql" vbProcedure="false">Цены!$N$36</definedName>
    <definedName function="false" hidden="false" name="S_KvadroBrus_QproMatt" vbProcedure="false">Цены!$J$36</definedName>
    <definedName function="false" hidden="false" name="S_KvadroBrus_Sat" vbProcedure="false">Цены!$AN$36</definedName>
    <definedName function="false" hidden="false" name="S_KvadroBrus_SatMatt" vbProcedure="false">Цены!$AF$36</definedName>
    <definedName function="false" hidden="false" name="S_KvadroBrus_StBarhat" vbProcedure="false">Цены!$AH$36</definedName>
    <definedName function="false" hidden="false" name="S_KvadroBrus_Vel" vbProcedure="false">Цены!$P$36</definedName>
    <definedName function="false" hidden="false" name="S_Shtukaturka_Atl" vbProcedure="false">Цены!$R$41</definedName>
    <definedName function="false" hidden="false" name="S_Shtukaturka_Dr" vbProcedure="false">Цены!$AL$41</definedName>
    <definedName function="false" hidden="false" name="S_Shtukaturka_Dr05" vbProcedure="false">Цены!$AJ$41</definedName>
    <definedName function="false" hidden="false" name="S_Shtukaturka_Pe045" vbProcedure="false">Цены!$AP$41</definedName>
    <definedName function="false" hidden="false" name="S_Shtukaturka_PeMatt04" vbProcedure="false">Цены!$BD$41</definedName>
    <definedName function="false" hidden="false" name="S_Shtukaturka_PeMatt04dp" vbProcedure="false">Цены!$BD$41</definedName>
    <definedName function="false" hidden="false" name="S_Shtukaturka_Pt" vbProcedure="false">Цены!$V$41</definedName>
    <definedName function="false" hidden="false" name="S_Shtukaturka_Ptdp" vbProcedure="false">Цены!$T$41</definedName>
    <definedName function="false" hidden="false" name="S_Shtukaturka_Pur" vbProcedure="false">Цены!$F$41</definedName>
    <definedName function="false" hidden="false" name="S_Shtukaturka_PurLiteMatt" vbProcedure="false">Цены!$AD$41</definedName>
    <definedName function="false" hidden="false" name="S_Shtukaturka_PurMatt" vbProcedure="false">Цены!$D$41</definedName>
    <definedName function="false" hidden="false" name="S_Shtukaturka_PurProMatt180" vbProcedure="false">Цены!$AB$41</definedName>
    <definedName function="false" hidden="false" name="S_Shtukaturka_PurProMatt275" vbProcedure="false">Цены!$AB$41</definedName>
    <definedName function="false" hidden="false" name="S_Shtukaturka_Q" vbProcedure="false">Цены!$L$41</definedName>
    <definedName function="false" hidden="false" name="S_Shtukaturka_Ql" vbProcedure="false">Цены!$N$41</definedName>
    <definedName function="false" hidden="false" name="S_Shtukaturka_QproMatt" vbProcedure="false">Цены!$J$41</definedName>
    <definedName function="false" hidden="false" name="S_Shtukaturka_Sat" vbProcedure="false">Цены!$AN$41</definedName>
    <definedName function="false" hidden="false" name="S_Shtukaturka_SatMatt" vbProcedure="false">Цены!$AF$41</definedName>
    <definedName function="false" hidden="false" name="S_Shtukaturka_StBarhat" vbProcedure="false">Цены!$AH$41</definedName>
    <definedName function="false" hidden="false" name="S_Shtukaturka_Vel" vbProcedure="false">Цены!$P$41</definedName>
    <definedName function="false" hidden="false" name="S_Vertikal_Atl" vbProcedure="false">Цены!$R$35</definedName>
    <definedName function="false" hidden="false" name="S_Vertikal_dachPr" vbProcedure="false">Цены!$BF$35</definedName>
    <definedName function="false" hidden="false" name="S_Vertikal_dachPr_k" vbProcedure="false">Цены!$BJ$35</definedName>
    <definedName function="false" hidden="false" name="S_Vertikal_dachPr_tw" vbProcedure="false">Цены!$BL$35</definedName>
    <definedName function="false" hidden="false" name="S_Vertikal_dachSk" vbProcedure="false">Цены!$BH$35</definedName>
    <definedName function="false" hidden="false" name="S_Vertikal_Dr" vbProcedure="false">Цены!$AL$35</definedName>
    <definedName function="false" hidden="false" name="S_Vertikal_Dr05" vbProcedure="false">Цены!$AJ$35</definedName>
    <definedName function="false" hidden="false" name="S_Vertikal_Pe04" vbProcedure="false">Цены!$AZ$35</definedName>
    <definedName function="false" hidden="false" name="S_Vertikal_Pe045" vbProcedure="false">Цены!$AP$35</definedName>
    <definedName function="false" hidden="false" name="S_Vertikal_Pe04dp" vbProcedure="false">Цены!$BB$35</definedName>
    <definedName function="false" hidden="false" name="S_Vertikal_Pe065" vbProcedure="false">Цены!$AX$35</definedName>
    <definedName function="false" hidden="false" name="S_Vertikal_Pe07" vbProcedure="false">Цены!$AV$35</definedName>
    <definedName function="false" hidden="false" name="S_Vertikal_Pe08" vbProcedure="false">Цены!$AT$35</definedName>
    <definedName function="false" hidden="false" name="S_Vertikal_PEdp" vbProcedure="false">Цены!$AR$35</definedName>
    <definedName function="false" hidden="false" name="S_Vertikal_PeMatt04" vbProcedure="false">Цены!$BD$35</definedName>
    <definedName function="false" hidden="false" name="S_Vertikal_PeMatt04dp" vbProcedure="false">Цены!$BD$35</definedName>
    <definedName function="false" hidden="false" name="S_Vertikal_Pt" vbProcedure="false">Цены!$V$35</definedName>
    <definedName function="false" hidden="false" name="S_Vertikal_Ptdp" vbProcedure="false">Цены!$T$35</definedName>
    <definedName function="false" hidden="false" name="S_Vertikal_PtRF" vbProcedure="false">Цены!$Z$35</definedName>
    <definedName function="false" hidden="false" name="S_Vertikal_PtRFdp" vbProcedure="false">Цены!$X$35</definedName>
    <definedName function="false" hidden="false" name="S_Vertikal_Pur" vbProcedure="false">Цены!$F$35</definedName>
    <definedName function="false" hidden="false" name="S_Vertikal_PurLiteMatt" vbProcedure="false">Цены!$AD$35</definedName>
    <definedName function="false" hidden="false" name="S_Vertikal_PurMatt" vbProcedure="false">Цены!$D$35</definedName>
    <definedName function="false" hidden="false" name="S_Vertikal_PurProMatt180" vbProcedure="false">Цены!$AB$35</definedName>
    <definedName function="false" hidden="false" name="S_Vertikal_PurProMatt275" vbProcedure="false">Цены!$AB$35</definedName>
    <definedName function="false" hidden="false" name="S_Vertikal_Q" vbProcedure="false">Цены!$L$35</definedName>
    <definedName function="false" hidden="false" name="S_Vertikal_Ql" vbProcedure="false">Цены!$N$35</definedName>
    <definedName function="false" hidden="false" name="S_Vertikal_QproMatt" vbProcedure="false">Цены!$J$35</definedName>
    <definedName function="false" hidden="false" name="S_Vertikal_Sat" vbProcedure="false">Цены!$AN$35</definedName>
    <definedName function="false" hidden="false" name="S_Vertikal_SatMatt" vbProcedure="false">Цены!$AF$35</definedName>
    <definedName function="false" hidden="false" name="S_Vertikal_StBarhat" vbProcedure="false">Цены!$AH$35</definedName>
    <definedName function="false" hidden="false" name="S_Vertikal_Vel" vbProcedure="false">Цены!$P$35</definedName>
    <definedName function="false" hidden="false" localSheetId="0" name="Z_A22E8694_B07B_4E99_AA25_83A76CC13B05_.wvu.PrintArea" vbProcedure="false">'АКЦИИ на металл'!$A$2:$B$4</definedName>
    <definedName function="false" hidden="false" localSheetId="0" name="Z_F69A7076_9F1C_4D95_80EA_B4A9F6043254_.wvu.PrintArea" vbProcedure="false">'АКЦИИ на металл'!$A$2:$B$4</definedName>
    <definedName function="false" hidden="false" localSheetId="1" name="Z_A22E8694_B07B_4E99_AA25_83A76CC13B05_.wvu.PrintArea" vbProcedure="false">8_1_Газобетон_1!$A$2:$K$58</definedName>
    <definedName function="false" hidden="false" localSheetId="1" name="Z_F69A7076_9F1C_4D95_80EA_B4A9F6043254_.wvu.PrintArea" vbProcedure="false">8_1_Газобетон_1!$A$2:$K$58</definedName>
    <definedName function="false" hidden="false" localSheetId="2" name="Z_A22E8694_B07B_4E99_AA25_83A76CC13B05_.wvu.PrintArea" vbProcedure="false">8_2_Газобетон_2!$A$2:$J$59</definedName>
    <definedName function="false" hidden="false" localSheetId="2" name="Z_F69A7076_9F1C_4D95_80EA_B4A9F6043254_.wvu.PrintArea" vbProcedure="false">8_2_Газобетон_2!$A$2:$J$59</definedName>
    <definedName function="false" hidden="false" localSheetId="3" name="Z_A22E8694_B07B_4E99_AA25_83A76CC13B05_.wvu.PrintArea" vbProcedure="false">8_3_Газобетон_3!$A$2:$J$17</definedName>
    <definedName function="false" hidden="false" localSheetId="3" name="Z_F69A7076_9F1C_4D95_80EA_B4A9F6043254_.wvu.PrintArea" vbProcedure="false">8_3_Газобетон_3!$A$2:$J$17</definedName>
    <definedName function="false" hidden="false" localSheetId="4" name="Z_A22E8694_B07B_4E99_AA25_83A76CC13B05_.wvu.PrintArea" vbProcedure="false">8_4_Кирпич_1!$A$2:$M$33</definedName>
    <definedName function="false" hidden="false" localSheetId="4" name="Z_F69A7076_9F1C_4D95_80EA_B4A9F6043254_.wvu.PrintArea" vbProcedure="false">8_4_Кирпич_1!$A$2:$M$33</definedName>
    <definedName function="false" hidden="false" localSheetId="5" name="Z_A22E8694_B07B_4E99_AA25_83A76CC13B05_.wvu.PrintArea" vbProcedure="false">8_5_Кирпич_2!$A$2:$J$42</definedName>
    <definedName function="false" hidden="false" localSheetId="5" name="Z_F69A7076_9F1C_4D95_80EA_B4A9F6043254_.wvu.PrintArea" vbProcedure="false">8_5_Кирпич_2!$A$2:$J$42</definedName>
    <definedName function="false" hidden="false" localSheetId="6" name="Z_A22E8694_B07B_4E99_AA25_83A76CC13B05_.wvu.PrintArea" vbProcedure="false">8_6_Кирпич_3!$A$2:$M$22</definedName>
    <definedName function="false" hidden="false" localSheetId="6" name="Z_F69A7076_9F1C_4D95_80EA_B4A9F6043254_.wvu.PrintArea" vbProcedure="false">8_6_Кирпич_3!$A$2:$M$22</definedName>
    <definedName function="false" hidden="false" localSheetId="7" name="Z_A22E8694_B07B_4E99_AA25_83A76CC13B05_.wvu.PrintArea" vbProcedure="false">8_7_Кирпич_4!$A$2:$L$22</definedName>
    <definedName function="false" hidden="false" localSheetId="7" name="Z_F69A7076_9F1C_4D95_80EA_B4A9F6043254_.wvu.PrintArea" vbProcedure="false">8_7_Кирпич_4!$A$2:$L$22</definedName>
    <definedName function="false" hidden="false" localSheetId="8" name="Z_A22E8694_B07B_4E99_AA25_83A76CC13B05_.wvu.PrintArea" vbProcedure="false">8_8_Кирпич_5!$A$2:$J$7</definedName>
    <definedName function="false" hidden="false" localSheetId="8" name="Z_F69A7076_9F1C_4D95_80EA_B4A9F6043254_.wvu.PrintArea" vbProcedure="false">8_8_Кирпич_5!$A$2:$J$7</definedName>
    <definedName function="false" hidden="false" localSheetId="8" name="_xlnm._FilterDatabase" vbProcedure="false">8_8_Кирпич_5!$A$4:$K$45</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<sst xmlns="http://schemas.openxmlformats.org/spreadsheetml/2006/main" count="4729" uniqueCount="2218">
  <si>
    <t xml:space="preserve">Вернуться в начало</t>
  </si>
  <si>
    <t xml:space="preserve">АКЦИИ НА МЕТАЛЛИЧЕСКИЕ ПОКРЫТИЯ</t>
  </si>
  <si>
    <t xml:space="preserve">дата изменения страницы прайса:</t>
  </si>
  <si>
    <t xml:space="preserve">Металл в покрытии,
в цвете</t>
  </si>
  <si>
    <t xml:space="preserve">Ед. 
изм</t>
  </si>
  <si>
    <t xml:space="preserve">Металлочерепица, фальцевая кровля и софит металлический (кв.м.)</t>
  </si>
  <si>
    <t xml:space="preserve">Kvinta plus</t>
  </si>
  <si>
    <t xml:space="preserve">кв.м</t>
  </si>
  <si>
    <t xml:space="preserve">Сайдинг Корабельная Доска</t>
  </si>
  <si>
    <t xml:space="preserve">Kvinta plus 3D</t>
  </si>
  <si>
    <t xml:space="preserve">Сайдинг Корабельная Доска XL</t>
  </si>
  <si>
    <t xml:space="preserve">Kvinta Uno</t>
  </si>
  <si>
    <t xml:space="preserve">Сайдинг Вертикаль</t>
  </si>
  <si>
    <t xml:space="preserve">шт.</t>
  </si>
  <si>
    <r>
      <rPr>
        <sz val="10"/>
        <rFont val="Arial"/>
        <family val="2"/>
        <charset val="204"/>
      </rPr>
      <t xml:space="preserve">Квадро брус</t>
    </r>
    <r>
      <rPr>
        <sz val="10"/>
        <color rgb="FFFF0000"/>
        <rFont val="Arial"/>
        <family val="2"/>
        <charset val="204"/>
      </rPr>
      <t xml:space="preserve"> </t>
    </r>
  </si>
  <si>
    <t xml:space="preserve">Kamea</t>
  </si>
  <si>
    <t xml:space="preserve">Сайдинг ЭкоБрус</t>
  </si>
  <si>
    <t xml:space="preserve">Kredo</t>
  </si>
  <si>
    <t xml:space="preserve">ЭкоБрус 3D </t>
  </si>
  <si>
    <t xml:space="preserve">Classic</t>
  </si>
  <si>
    <t xml:space="preserve">Блок-хаус </t>
  </si>
  <si>
    <t xml:space="preserve">Modern</t>
  </si>
  <si>
    <t xml:space="preserve">Блок-хаус New</t>
  </si>
  <si>
    <t xml:space="preserve">Софит металлический (1)</t>
  </si>
  <si>
    <t xml:space="preserve">Металлический штакетник (п.м.)</t>
  </si>
  <si>
    <t xml:space="preserve">Софит металлический Квадро брус </t>
  </si>
  <si>
    <t xml:space="preserve">П/М-образный</t>
  </si>
  <si>
    <t xml:space="preserve">п.м</t>
  </si>
  <si>
    <t xml:space="preserve">Софит металлический ЭкоБрус </t>
  </si>
  <si>
    <t xml:space="preserve">П/М-образный Фигурный</t>
  </si>
  <si>
    <t xml:space="preserve">Двойной стоячий фальц / Двойной стоячий фальц Line (1)</t>
  </si>
  <si>
    <t xml:space="preserve">Twin</t>
  </si>
  <si>
    <t xml:space="preserve">Twin Фигурный</t>
  </si>
  <si>
    <t xml:space="preserve">Кликфальц Pro / Кликфальц Pro Line / Кликфальц Pro Gofr (1) </t>
  </si>
  <si>
    <t xml:space="preserve">Полукруглый Slim </t>
  </si>
  <si>
    <t xml:space="preserve">Полукруглый Slim Фигурный </t>
  </si>
  <si>
    <t xml:space="preserve">Кликфальц / Кликфальц Line (1)</t>
  </si>
  <si>
    <t xml:space="preserve">Полукруглый Фигурный </t>
  </si>
  <si>
    <t xml:space="preserve">Кликфальц Mini (1)</t>
  </si>
  <si>
    <t xml:space="preserve">Профилированный лист (кв.м.)</t>
  </si>
  <si>
    <t xml:space="preserve">Профнастил С8</t>
  </si>
  <si>
    <t xml:space="preserve">Профнастил С8 Фигурный</t>
  </si>
  <si>
    <t xml:space="preserve">Профнастил С10</t>
  </si>
  <si>
    <t xml:space="preserve">Профнастил С10 Фигурный</t>
  </si>
  <si>
    <t xml:space="preserve">Профнастил С20</t>
  </si>
  <si>
    <t xml:space="preserve">Профнастил С21</t>
  </si>
  <si>
    <t xml:space="preserve">Профнастил НС35</t>
  </si>
  <si>
    <t xml:space="preserve">Профнастил Н60</t>
  </si>
  <si>
    <t xml:space="preserve">Штрипс, отмотка и плоский лист (кв.м.)</t>
  </si>
  <si>
    <t xml:space="preserve">Штрипс для фальца (625 мм)</t>
  </si>
  <si>
    <t xml:space="preserve">Плоский лист, штрипс, отмотка</t>
  </si>
  <si>
    <t xml:space="preserve">На доборные элементы действуют стандартные цены</t>
  </si>
  <si>
    <t xml:space="preserve">8.1. Газобетонная продукция "Калужский Газобетон"</t>
  </si>
  <si>
    <t xml:space="preserve">цены действительны с</t>
  </si>
  <si>
    <t xml:space="preserve">Наименование</t>
  </si>
  <si>
    <t xml:space="preserve">Размер, мм</t>
  </si>
  <si>
    <t xml:space="preserve">Кол-во штук
на паллете</t>
  </si>
  <si>
    <t xml:space="preserve">Кол-во м³ в одной штуке </t>
  </si>
  <si>
    <t xml:space="preserve">Вес
1 штуки
(кг)</t>
  </si>
  <si>
    <t xml:space="preserve">Вес
паллеты
(кг/пал)</t>
  </si>
  <si>
    <t xml:space="preserve">Кол-во 
в м³/упак.
(шт./м³)</t>
  </si>
  <si>
    <t xml:space="preserve">Ед.изм.</t>
  </si>
  <si>
    <t xml:space="preserve">Цена, руб./ед.изм.</t>
  </si>
  <si>
    <t xml:space="preserve">Д</t>
  </si>
  <si>
    <t xml:space="preserve">Ш</t>
  </si>
  <si>
    <t xml:space="preserve">В</t>
  </si>
  <si>
    <t xml:space="preserve">Блоки Калужский Газобетон энергоэффективные D400</t>
  </si>
  <si>
    <t xml:space="preserve">Блоки Калужский Газобетон энергоэффективные D600</t>
  </si>
  <si>
    <t xml:space="preserve">Газобетон КГБ блок</t>
  </si>
  <si>
    <t xml:space="preserve">м3</t>
  </si>
  <si>
    <t xml:space="preserve">Блоки Калужский Газобетон энергоэффективные D500</t>
  </si>
  <si>
    <t xml:space="preserve">U-блоки Калужский Газобетон</t>
  </si>
  <si>
    <t xml:space="preserve">Газобетон КГБ U-блок</t>
  </si>
  <si>
    <t xml:space="preserve">-</t>
  </si>
  <si>
    <t xml:space="preserve">шт</t>
  </si>
  <si>
    <t xml:space="preserve">Растворы</t>
  </si>
  <si>
    <t xml:space="preserve">Раствор для кладки блоков, лето 25кг</t>
  </si>
  <si>
    <t xml:space="preserve">мешок</t>
  </si>
  <si>
    <t xml:space="preserve">Раствор для кладки блоков, зима 25кг</t>
  </si>
  <si>
    <t xml:space="preserve">Инструменты для газобетона</t>
  </si>
  <si>
    <t xml:space="preserve">Ножовка</t>
  </si>
  <si>
    <t xml:space="preserve">Штроборез</t>
  </si>
  <si>
    <t xml:space="preserve">Рубанок</t>
  </si>
  <si>
    <t xml:space="preserve">Щетка сметка</t>
  </si>
  <si>
    <t xml:space="preserve">Киянка кладочная</t>
  </si>
  <si>
    <t xml:space="preserve">Кельма, 75 мм</t>
  </si>
  <si>
    <t xml:space="preserve">Кельма, 100 мм</t>
  </si>
  <si>
    <t xml:space="preserve">Кельма, 150 мм</t>
  </si>
  <si>
    <t xml:space="preserve">Кельма, 200 мм</t>
  </si>
  <si>
    <t xml:space="preserve">Кельма, 250 мм</t>
  </si>
  <si>
    <t xml:space="preserve">Кельма, 300 мм</t>
  </si>
  <si>
    <t xml:space="preserve">Кельма, 375 мм</t>
  </si>
  <si>
    <t xml:space="preserve">Кельма, 400 мм</t>
  </si>
  <si>
    <t xml:space="preserve">Захват для переноски блоков</t>
  </si>
  <si>
    <t xml:space="preserve">Ваша скидка</t>
  </si>
  <si>
    <t xml:space="preserve">Газобетон КГБ</t>
  </si>
  <si>
    <t xml:space="preserve">Все регионы</t>
  </si>
  <si>
    <t xml:space="preserve">8.2. Газобетонная продукция "Bonolit" (Бонолит)</t>
  </si>
  <si>
    <t xml:space="preserve">Объем одного блока, м3</t>
  </si>
  <si>
    <t xml:space="preserve">Объем блоков на 1 паллете, м3</t>
  </si>
  <si>
    <t xml:space="preserve">Блоки Бонолит D300</t>
  </si>
  <si>
    <t xml:space="preserve">Блоки Бонолит 600</t>
  </si>
  <si>
    <t xml:space="preserve">Газобетонный блок Bonolit D300</t>
  </si>
  <si>
    <t xml:space="preserve">Газобетонный блок Bonolit D600</t>
  </si>
  <si>
    <t xml:space="preserve">Блоки Бонолит D400</t>
  </si>
  <si>
    <t xml:space="preserve">Газобетонный блок Bonolit D400</t>
  </si>
  <si>
    <t xml:space="preserve">U-блоки Бонолит</t>
  </si>
  <si>
    <t xml:space="preserve">Газобетонный U-блок Bonolit </t>
  </si>
  <si>
    <t xml:space="preserve">Блоки Бонолит D500</t>
  </si>
  <si>
    <t xml:space="preserve">Газобетонный блок Bonolit D500</t>
  </si>
  <si>
    <t xml:space="preserve">Клей</t>
  </si>
  <si>
    <t xml:space="preserve">Клей по газобетону для тонкошовной кладки 25 кг</t>
  </si>
  <si>
    <t xml:space="preserve">упак</t>
  </si>
  <si>
    <t xml:space="preserve">Полиуретановый клей Bonolit "Формула тепла"</t>
  </si>
  <si>
    <t xml:space="preserve">Мастерок с зубцами</t>
  </si>
  <si>
    <t xml:space="preserve">Пила для пеноблока 700 мм</t>
  </si>
  <si>
    <t xml:space="preserve">Рубанок по газосиликату</t>
  </si>
  <si>
    <t xml:space="preserve">Угольник для газобетона</t>
  </si>
  <si>
    <t xml:space="preserve">Шлифовальная доска</t>
  </si>
  <si>
    <t xml:space="preserve">Штроборез по газобетону</t>
  </si>
  <si>
    <t xml:space="preserve">Газобетон Bonolit</t>
  </si>
  <si>
    <t xml:space="preserve">8.3. Газобетонные блоки YTONG</t>
  </si>
  <si>
    <t xml:space="preserve">Объем паллеты
(м³)</t>
  </si>
  <si>
    <t xml:space="preserve">Кол-во штук
в м3</t>
  </si>
  <si>
    <t xml:space="preserve">Блоки Ytong энергоэффективные D300</t>
  </si>
  <si>
    <t xml:space="preserve">O-блоки Ytong</t>
  </si>
  <si>
    <t xml:space="preserve">Газобетон Ytong блок </t>
  </si>
  <si>
    <t xml:space="preserve">Газобетон Ytong O-блок  </t>
  </si>
  <si>
    <t xml:space="preserve">Блоки Ytong энергоэффективные D400</t>
  </si>
  <si>
    <t xml:space="preserve">U-блоки Ytong </t>
  </si>
  <si>
    <t xml:space="preserve">Газобетон Ytong U-блок </t>
  </si>
  <si>
    <t xml:space="preserve">Блоки Ytong повышенной прочности D500</t>
  </si>
  <si>
    <t xml:space="preserve">Блоки Ytong повышенной прочности D600</t>
  </si>
  <si>
    <t xml:space="preserve">8.3. Газосиликатные блоки Костромского силикатного завода</t>
  </si>
  <si>
    <t xml:space="preserve">Кол-во штук
на поддоне</t>
  </si>
  <si>
    <t xml:space="preserve">Объем поддона
(м³)</t>
  </si>
  <si>
    <t xml:space="preserve">Вес, кг</t>
  </si>
  <si>
    <t xml:space="preserve">Кол-во мешков на поддоне</t>
  </si>
  <si>
    <t xml:space="preserve"> Газосиликатные блоки D500</t>
  </si>
  <si>
    <t xml:space="preserve">Клей для блоков Finisher Лето</t>
  </si>
  <si>
    <t xml:space="preserve">Клей для блоков Finisher Зима</t>
  </si>
  <si>
    <t xml:space="preserve">Клей плиточный Finisher стандарт </t>
  </si>
  <si>
    <t xml:space="preserve">Клей плиточный Finisher универсальный</t>
  </si>
  <si>
    <t xml:space="preserve">Универсальная сухая смесь М-150 Finisher </t>
  </si>
  <si>
    <t xml:space="preserve">Универсальная сухая смесь M-150 Finisher </t>
  </si>
  <si>
    <t xml:space="preserve">Цементная штукатурка М-100</t>
  </si>
  <si>
    <t xml:space="preserve">Цементная штукатурка М-50</t>
  </si>
  <si>
    <t xml:space="preserve">ПескоБетон M-300 Finisher</t>
  </si>
  <si>
    <t xml:space="preserve"> Газосиликатные блоки D600</t>
  </si>
  <si>
    <t xml:space="preserve">Цемент</t>
  </si>
  <si>
    <t xml:space="preserve">Газобетон Ytong</t>
  </si>
  <si>
    <t xml:space="preserve">Газобетон Кострома</t>
  </si>
  <si>
    <t xml:space="preserve">8.4. Кирпичная продукция Воротынского кирпичного завода</t>
  </si>
  <si>
    <t xml:space="preserve">Фото</t>
  </si>
  <si>
    <t xml:space="preserve">Марка</t>
  </si>
  <si>
    <t xml:space="preserve">Цвет</t>
  </si>
  <si>
    <t xml:space="preserve">Размер</t>
  </si>
  <si>
    <t xml:space="preserve">Вес 
кирпича</t>
  </si>
  <si>
    <t xml:space="preserve">Кол-во на поддоне, шт.</t>
  </si>
  <si>
    <t xml:space="preserve">Вес поддона, 
кг</t>
  </si>
  <si>
    <t xml:space="preserve">гладкий</t>
  </si>
  <si>
    <r>
      <rPr>
        <b val="true"/>
        <sz val="10"/>
        <rFont val="Arial"/>
        <family val="2"/>
        <charset val="204"/>
      </rPr>
      <t xml:space="preserve">гладкий </t>
    </r>
    <r>
      <rPr>
        <b val="true"/>
        <sz val="10"/>
        <color rgb="FFFF0000"/>
        <rFont val="Arial"/>
        <family val="2"/>
        <charset val="204"/>
      </rPr>
      <t xml:space="preserve">АКЦИЯ</t>
    </r>
  </si>
  <si>
    <t xml:space="preserve">черепашка, бархат, руст, скала, кора, береза </t>
  </si>
  <si>
    <t xml:space="preserve">Облицовочный кирпич</t>
  </si>
  <si>
    <t xml:space="preserve">М-150 F-100</t>
  </si>
  <si>
    <t xml:space="preserve">Красный 1 NF</t>
  </si>
  <si>
    <t xml:space="preserve">250х120х65</t>
  </si>
  <si>
    <t xml:space="preserve">2,3±0,2</t>
  </si>
  <si>
    <t xml:space="preserve">М-175 F-75</t>
  </si>
  <si>
    <t xml:space="preserve">Персиковый 1 NF УС</t>
  </si>
  <si>
    <t xml:space="preserve">2,7±0,2</t>
  </si>
  <si>
    <t xml:space="preserve">Абрикосовый 1 NF УС</t>
  </si>
  <si>
    <t xml:space="preserve">М-175 F-100</t>
  </si>
  <si>
    <t xml:space="preserve">Крафт 1 NF УС</t>
  </si>
  <si>
    <t xml:space="preserve">Гляссе 1 NF УС</t>
  </si>
  <si>
    <t xml:space="preserve">Соломенный 1 NF УС</t>
  </si>
  <si>
    <t xml:space="preserve">Коричневый 1 NF УС</t>
  </si>
  <si>
    <t xml:space="preserve">Терракотовый 1 NF УС</t>
  </si>
  <si>
    <t xml:space="preserve">Бордо 1 NF</t>
  </si>
  <si>
    <t xml:space="preserve">Слоновая кость 1 NF УС</t>
  </si>
  <si>
    <t xml:space="preserve">Белый жемчуг 1 NF УС</t>
  </si>
  <si>
    <t xml:space="preserve">Серебро 1 NF УС</t>
  </si>
  <si>
    <t xml:space="preserve">Красный 1,4 NF</t>
  </si>
  <si>
    <t xml:space="preserve">250х120х88</t>
  </si>
  <si>
    <t xml:space="preserve">3,2±0,2</t>
  </si>
  <si>
    <t xml:space="preserve">Мускат 1,4 NF</t>
  </si>
  <si>
    <t xml:space="preserve">Коричневый 1,4 NF УС</t>
  </si>
  <si>
    <t xml:space="preserve">3,6±0,2</t>
  </si>
  <si>
    <t xml:space="preserve">Персиковый 1,4 NF утолщенная стенка</t>
  </si>
  <si>
    <t xml:space="preserve">Абрикосовый 1,4 NF утолщенная стенка</t>
  </si>
  <si>
    <t xml:space="preserve">Соломенный 1,4 NF утолщенная стенка</t>
  </si>
  <si>
    <t xml:space="preserve">Терракотовый 1,4 NF утолщенная стенка</t>
  </si>
  <si>
    <t xml:space="preserve">Белый жемчуг 1,4 NF утолщенная стенка</t>
  </si>
  <si>
    <t xml:space="preserve">Серебро 1,4 NF УС </t>
  </si>
  <si>
    <t xml:space="preserve">3,4±0,3</t>
  </si>
  <si>
    <t xml:space="preserve">декоративный</t>
  </si>
  <si>
    <t xml:space="preserve">Венге баварская кладка1 NF (утолщенная лицевая стенка) </t>
  </si>
  <si>
    <t xml:space="preserve"> 2,4±0,2</t>
  </si>
  <si>
    <t xml:space="preserve">Антик кварц крупный 1 NF (утолщенная лицевая стенка)</t>
  </si>
  <si>
    <t xml:space="preserve">Красный винтаж кварц крупный 1 NF (утолщенная лицевая стенка) </t>
  </si>
  <si>
    <t xml:space="preserve">Строительный пустотелый кирпич</t>
  </si>
  <si>
    <t xml:space="preserve">Рядовой Красный 1 NF </t>
  </si>
  <si>
    <t xml:space="preserve">Рядовой Красный 1,4 NF</t>
  </si>
  <si>
    <t xml:space="preserve">М-150 F-50</t>
  </si>
  <si>
    <t xml:space="preserve">Камень 2,1 NF</t>
  </si>
  <si>
    <t xml:space="preserve">250х120х140</t>
  </si>
  <si>
    <t xml:space="preserve">4,5±0,2</t>
  </si>
  <si>
    <t xml:space="preserve">Рядовой 1 NF (в ассортименте)</t>
  </si>
  <si>
    <t xml:space="preserve">Строительный полнотелый кирпич</t>
  </si>
  <si>
    <t xml:space="preserve">М-100 F-50</t>
  </si>
  <si>
    <t xml:space="preserve">М-125 F-50</t>
  </si>
  <si>
    <t xml:space="preserve">М-150 F-75</t>
  </si>
  <si>
    <t xml:space="preserve">Красный 1 NF </t>
  </si>
  <si>
    <t xml:space="preserve">М-200 F-75</t>
  </si>
  <si>
    <t xml:space="preserve">М-100 F-35</t>
  </si>
  <si>
    <t xml:space="preserve">Количество товара, участвующего в акции, ограничено. Подробности - уточняйте у менеджеров.</t>
  </si>
  <si>
    <t xml:space="preserve">8.4. Кирпичная продукция кирпичного завода Терекс</t>
  </si>
  <si>
    <t xml:space="preserve">рустик</t>
  </si>
  <si>
    <t xml:space="preserve">шале</t>
  </si>
  <si>
    <t xml:space="preserve">кантри</t>
  </si>
  <si>
    <t xml:space="preserve">М-150</t>
  </si>
  <si>
    <t xml:space="preserve">Солома 1 NF </t>
  </si>
  <si>
    <t xml:space="preserve">Сахара 1 NF</t>
  </si>
  <si>
    <t xml:space="preserve">Слоновая кость 1 NF</t>
  </si>
  <si>
    <t xml:space="preserve">М-175</t>
  </si>
  <si>
    <t xml:space="preserve">Дюна 1 NF</t>
  </si>
  <si>
    <t xml:space="preserve">Мокко 1 NF</t>
  </si>
  <si>
    <t xml:space="preserve">М-150 </t>
  </si>
  <si>
    <t xml:space="preserve">Какао 1 NF</t>
  </si>
  <si>
    <t xml:space="preserve">Серый 1 NF</t>
  </si>
  <si>
    <t xml:space="preserve">Солома 1,4 NF</t>
  </si>
  <si>
    <t xml:space="preserve">Сахара 1,4 NF</t>
  </si>
  <si>
    <t xml:space="preserve">Слоновая кость 1,4 NF</t>
  </si>
  <si>
    <t xml:space="preserve">Дюна 1,4 NF</t>
  </si>
  <si>
    <t xml:space="preserve">Мокко 1,4 NF</t>
  </si>
  <si>
    <t xml:space="preserve">Какао 1,4 NF</t>
  </si>
  <si>
    <t xml:space="preserve">Серый 1,4 NF</t>
  </si>
  <si>
    <t xml:space="preserve">Примечания</t>
  </si>
  <si>
    <t xml:space="preserve">Срок доставки - 7-10 рабочих дней, подробности и стоимость доставки уточняйте у менеджера по продажам.</t>
  </si>
  <si>
    <t xml:space="preserve">Внутри одной партии продукции - возможен разнотон, предусмотренный ГОСТ и являющийся производственной особенностью.</t>
  </si>
  <si>
    <t xml:space="preserve">Облицовочный</t>
  </si>
  <si>
    <t xml:space="preserve">Пустотелый</t>
  </si>
  <si>
    <t xml:space="preserve">Полнотелый</t>
  </si>
  <si>
    <t xml:space="preserve">Воротынский кирпичный завод</t>
  </si>
  <si>
    <t xml:space="preserve">Кирпичный завод Терекс</t>
  </si>
  <si>
    <t xml:space="preserve">8.5. Кирпичная продукция Кирпичного завода Керма</t>
  </si>
  <si>
    <t xml:space="preserve">8.5. Кирпичная продукция Новомосковского кирпичного завода </t>
  </si>
  <si>
    <t xml:space="preserve">цены действительны с:</t>
  </si>
  <si>
    <t xml:space="preserve">Загрузка машины</t>
  </si>
  <si>
    <t xml:space="preserve">Вес кирпича, кг</t>
  </si>
  <si>
    <t xml:space="preserve">Кол-во штук на поддоне</t>
  </si>
  <si>
    <t xml:space="preserve">Вес поддона, кг</t>
  </si>
  <si>
    <t xml:space="preserve">бархат</t>
  </si>
  <si>
    <t xml:space="preserve"> рустик</t>
  </si>
  <si>
    <t xml:space="preserve">глубокий
рустик</t>
  </si>
  <si>
    <t xml:space="preserve">Облицовочный кирпич (пустотность 42%)</t>
  </si>
  <si>
    <t xml:space="preserve">М150 F75</t>
  </si>
  <si>
    <t xml:space="preserve">Пшеничное лето 1 нф</t>
  </si>
  <si>
    <t xml:space="preserve">Красный персик 1 NF</t>
  </si>
  <si>
    <t xml:space="preserve">Пшеничное лето 1 нф УС</t>
  </si>
  <si>
    <t xml:space="preserve">Шоколад 1 NF</t>
  </si>
  <si>
    <t xml:space="preserve">Пшеничное лето 1,4 нф</t>
  </si>
  <si>
    <t xml:space="preserve">Абрикос 1 NF</t>
  </si>
  <si>
    <t xml:space="preserve">Пшеничное лето 1,4 нф УС</t>
  </si>
  <si>
    <t xml:space="preserve">Солома 1 NF</t>
  </si>
  <si>
    <t xml:space="preserve">Пшеничное лето 0,7 нф</t>
  </si>
  <si>
    <t xml:space="preserve">Бежевый 1 NF</t>
  </si>
  <si>
    <t xml:space="preserve">М175-200 F75-100</t>
  </si>
  <si>
    <t xml:space="preserve">Пшеничное лето 1,4 нф евро</t>
  </si>
  <si>
    <t xml:space="preserve">Жемчуг 1 NF</t>
  </si>
  <si>
    <t xml:space="preserve">Серебро 1 нф</t>
  </si>
  <si>
    <t xml:space="preserve">Хром 1 NF</t>
  </si>
  <si>
    <t xml:space="preserve">Серебро 1 нф УС</t>
  </si>
  <si>
    <t xml:space="preserve">Вишня 1 NF</t>
  </si>
  <si>
    <t xml:space="preserve">Серебро 1,4 нф</t>
  </si>
  <si>
    <t xml:space="preserve">Красный персик 1,4 NF</t>
  </si>
  <si>
    <t xml:space="preserve">Серебро 1,4 нф УС</t>
  </si>
  <si>
    <t xml:space="preserve">Шоколад 1,4 NF</t>
  </si>
  <si>
    <t xml:space="preserve">Красный 1 нф</t>
  </si>
  <si>
    <t xml:space="preserve">Абрикос 1,4 NF</t>
  </si>
  <si>
    <t xml:space="preserve">Красный 1 нф УС</t>
  </si>
  <si>
    <t xml:space="preserve">Красный 1,4 нф</t>
  </si>
  <si>
    <t xml:space="preserve">Бежевый 1,4 NF</t>
  </si>
  <si>
    <t xml:space="preserve">Красный 1,4 нф УС</t>
  </si>
  <si>
    <t xml:space="preserve">Жемчуг 1,4 NF</t>
  </si>
  <si>
    <t xml:space="preserve">Красный 0,7 нф</t>
  </si>
  <si>
    <t xml:space="preserve">Хром 1,4 NF</t>
  </si>
  <si>
    <t xml:space="preserve">Красный 1,4 нф евро</t>
  </si>
  <si>
    <t xml:space="preserve">Вишня 1,4 NF</t>
  </si>
  <si>
    <t xml:space="preserve">Бордо 1 нф</t>
  </si>
  <si>
    <t xml:space="preserve">Облицовочный кирпич (пустотность 36%)</t>
  </si>
  <si>
    <t xml:space="preserve">Бордо 1 нф УС</t>
  </si>
  <si>
    <t xml:space="preserve">Бордо 1,4 нф</t>
  </si>
  <si>
    <t xml:space="preserve">Бордо 0,7 нф</t>
  </si>
  <si>
    <t xml:space="preserve">Бордо темный 1 нф</t>
  </si>
  <si>
    <t xml:space="preserve">Бордо темный 1,4 нф</t>
  </si>
  <si>
    <t xml:space="preserve">Терракот/коричневый 1 нф</t>
  </si>
  <si>
    <t xml:space="preserve">Терракот/коричневый 1 нф УС</t>
  </si>
  <si>
    <t xml:space="preserve">Терракот/коричневый 1,4 нф</t>
  </si>
  <si>
    <t xml:space="preserve">Терракот/коричневый 1,4 нф УС</t>
  </si>
  <si>
    <t xml:space="preserve">Терракот светлый 1 нф УС</t>
  </si>
  <si>
    <t xml:space="preserve">Терракот светлый 1,4 нф УС</t>
  </si>
  <si>
    <t xml:space="preserve">Шоколад 1 нф</t>
  </si>
  <si>
    <t xml:space="preserve">Шоколад 1 нф УС</t>
  </si>
  <si>
    <t xml:space="preserve">Шоколад 1,4 нф</t>
  </si>
  <si>
    <t xml:space="preserve">Шоколад 1,4 нф УС</t>
  </si>
  <si>
    <t xml:space="preserve">Шоколад 0,7 нф</t>
  </si>
  <si>
    <t xml:space="preserve">Шоколад 1,4 нф евро</t>
  </si>
  <si>
    <t xml:space="preserve">Рядовой кирпич</t>
  </si>
  <si>
    <t xml:space="preserve">Кирпич ПРЕМИУМ</t>
  </si>
  <si>
    <t xml:space="preserve">М200 F100</t>
  </si>
  <si>
    <t xml:space="preserve">RUSSET GRANITE 0,7 нф </t>
  </si>
  <si>
    <t xml:space="preserve">RUSSET GRANITE 1нф</t>
  </si>
  <si>
    <t xml:space="preserve">LAVA HORD 0,7 нф </t>
  </si>
  <si>
    <t xml:space="preserve">Полнотелый кирпич (пустотность 9%)</t>
  </si>
  <si>
    <t xml:space="preserve">LAVA HORD 1 нф</t>
  </si>
  <si>
    <t xml:space="preserve">F-100</t>
  </si>
  <si>
    <t xml:space="preserve">Красный 1 NF М-150</t>
  </si>
  <si>
    <t xml:space="preserve">MARS RED 0,7 нф </t>
  </si>
  <si>
    <t xml:space="preserve">Красный 1 NF М-175</t>
  </si>
  <si>
    <t xml:space="preserve">MARS RED 1 нф </t>
  </si>
  <si>
    <t xml:space="preserve">Красный 1 NF М-200</t>
  </si>
  <si>
    <t xml:space="preserve">RUBY 0,7 нф</t>
  </si>
  <si>
    <t xml:space="preserve">RUBY 1 нф </t>
  </si>
  <si>
    <t xml:space="preserve">BROWN GRANITE 0,7 нф </t>
  </si>
  <si>
    <t xml:space="preserve">BROWN GRANITE 1 нф</t>
  </si>
  <si>
    <t xml:space="preserve">BROWN DIAMONDS 0,7 нф </t>
  </si>
  <si>
    <t xml:space="preserve">BROWN DIAMONDS 1 нф</t>
  </si>
  <si>
    <t xml:space="preserve">FUSION EVEN 0,7 нф </t>
  </si>
  <si>
    <t xml:space="preserve">FUSION EVEN 1 нф</t>
  </si>
  <si>
    <t xml:space="preserve">FUSION STRONG 0,7 нф </t>
  </si>
  <si>
    <t xml:space="preserve">FUSION STRONG 1 нф</t>
  </si>
  <si>
    <t xml:space="preserve">FUSION VELOUR 0,7 нф </t>
  </si>
  <si>
    <t xml:space="preserve">FUSION VELOUR 1 нф</t>
  </si>
  <si>
    <t xml:space="preserve">OLIVE STRONG 0,7 нф </t>
  </si>
  <si>
    <t xml:space="preserve">OLIVE STRONG 1 нф</t>
  </si>
  <si>
    <t xml:space="preserve">MARS STRONG 0,7 нф </t>
  </si>
  <si>
    <t xml:space="preserve">MARS STRONG 1 нф</t>
  </si>
  <si>
    <t xml:space="preserve">MERCURY STRONG 0,7 нф </t>
  </si>
  <si>
    <t xml:space="preserve">MERCURY STRONG 1 нф</t>
  </si>
  <si>
    <t xml:space="preserve">BEROZA YARD 0,7 нф</t>
  </si>
  <si>
    <t xml:space="preserve">BEROZA YARD нф</t>
  </si>
  <si>
    <t xml:space="preserve">AKATSIA 0,7 нф </t>
  </si>
  <si>
    <t xml:space="preserve">AKATSIA 1 нф</t>
  </si>
  <si>
    <t xml:space="preserve">PLATINUM 0,7 нф </t>
  </si>
  <si>
    <t xml:space="preserve">PLATINUM 1 нф</t>
  </si>
  <si>
    <r>
      <rPr>
        <sz val="10"/>
        <rFont val="Arial"/>
        <family val="2"/>
        <charset val="204"/>
      </rPr>
      <t xml:space="preserve">SATURN 0,7 нф </t>
    </r>
    <r>
      <rPr>
        <sz val="10"/>
        <color rgb="FFFF0000"/>
        <rFont val="Arial"/>
        <family val="2"/>
        <charset val="204"/>
      </rPr>
      <t xml:space="preserve">NEW</t>
    </r>
  </si>
  <si>
    <r>
      <rPr>
        <sz val="10"/>
        <rFont val="Arial"/>
        <family val="2"/>
        <charset val="204"/>
      </rPr>
      <t xml:space="preserve">SATURN 1 нф </t>
    </r>
    <r>
      <rPr>
        <sz val="10"/>
        <color rgb="FFFF0000"/>
        <rFont val="Arial"/>
        <family val="2"/>
        <charset val="204"/>
      </rPr>
      <t xml:space="preserve">NEW</t>
    </r>
  </si>
  <si>
    <t xml:space="preserve">Кирпич КОЛОР</t>
  </si>
  <si>
    <t xml:space="preserve">BLACK POWDER 0,7 нф</t>
  </si>
  <si>
    <t xml:space="preserve">BLACK POWDER 1 нф </t>
  </si>
  <si>
    <t xml:space="preserve">WHITE POWDER 0,7 нф</t>
  </si>
  <si>
    <t xml:space="preserve">WHITE POWDER 1 нф </t>
  </si>
  <si>
    <t xml:space="preserve">Срок доставки - 7-10 рабочих дней, подробности и стоимость доставки уточняйте у менеджера.</t>
  </si>
  <si>
    <t xml:space="preserve">Кирпичный завод Керма</t>
  </si>
  <si>
    <t xml:space="preserve">Новомосковский кирпичный завод</t>
  </si>
  <si>
    <t xml:space="preserve">8.6. Кирпичная продукция Кирпичного объединения «Группа ЛСР»</t>
  </si>
  <si>
    <t xml:space="preserve">8.6. Кирпичная продукция Кирпичного завода «MSTERA»</t>
  </si>
  <si>
    <t xml:space="preserve">Завод</t>
  </si>
  <si>
    <t xml:space="preserve">Кол-во на поддоне, шт</t>
  </si>
  <si>
    <t xml:space="preserve">тростник</t>
  </si>
  <si>
    <t xml:space="preserve">Облицовочный кирпич (пустотелый) 1NF</t>
  </si>
  <si>
    <t xml:space="preserve">M-150, M-175</t>
  </si>
  <si>
    <t xml:space="preserve">Красный</t>
  </si>
  <si>
    <t xml:space="preserve">Санкт-Петербург</t>
  </si>
  <si>
    <t xml:space="preserve">М-125</t>
  </si>
  <si>
    <t xml:space="preserve">Кирпич одинарный(1NF) полнотелый</t>
  </si>
  <si>
    <t xml:space="preserve">Красный Флэш</t>
  </si>
  <si>
    <t xml:space="preserve">Красный Флэш темный</t>
  </si>
  <si>
    <t xml:space="preserve">М-200</t>
  </si>
  <si>
    <t xml:space="preserve">Темно-красный</t>
  </si>
  <si>
    <t xml:space="preserve">Кирпич строительный полуторный(1,4NF) полнотелый
</t>
  </si>
  <si>
    <t xml:space="preserve">Коричневый</t>
  </si>
  <si>
    <t xml:space="preserve">Темно-коричневый</t>
  </si>
  <si>
    <t xml:space="preserve">Слоновая кость</t>
  </si>
  <si>
    <t xml:space="preserve">М-150 гладкий
</t>
  </si>
  <si>
    <t xml:space="preserve">Кирпич строительный одинарный (1NF) щелевой
</t>
  </si>
  <si>
    <t xml:space="preserve">65х120х250</t>
  </si>
  <si>
    <t xml:space="preserve">Белый</t>
  </si>
  <si>
    <t xml:space="preserve">Москва</t>
  </si>
  <si>
    <t xml:space="preserve">М-150 рифленый
</t>
  </si>
  <si>
    <t xml:space="preserve">Пшеничный</t>
  </si>
  <si>
    <t xml:space="preserve">Кирпич  строительный полуторный(1,4NF) щелевой </t>
  </si>
  <si>
    <t xml:space="preserve">88х120х250</t>
  </si>
  <si>
    <t xml:space="preserve">Пшеничный Флэш</t>
  </si>
  <si>
    <t xml:space="preserve">Бежевый</t>
  </si>
  <si>
    <t xml:space="preserve">M-125</t>
  </si>
  <si>
    <t xml:space="preserve">Кирпич строительный щелевой Двойной (2,1NF)</t>
  </si>
  <si>
    <t xml:space="preserve">140х120х250</t>
  </si>
  <si>
    <t xml:space="preserve">Серый</t>
  </si>
  <si>
    <t xml:space="preserve">
M-150
</t>
  </si>
  <si>
    <t xml:space="preserve">Светло-серый</t>
  </si>
  <si>
    <t xml:space="preserve">Облицовочный кирпич (полнотелый) 1NF</t>
  </si>
  <si>
    <t xml:space="preserve">Кирпич строительный щелевой Двойной (2,1NF) поризованный</t>
  </si>
  <si>
    <t xml:space="preserve">M-250, M-500</t>
  </si>
  <si>
    <t xml:space="preserve">M-150</t>
  </si>
  <si>
    <t xml:space="preserve">Красный R-60</t>
  </si>
  <si>
    <t xml:space="preserve">Коричневый R-60</t>
  </si>
  <si>
    <t xml:space="preserve">Красный Флэш R-60</t>
  </si>
  <si>
    <t xml:space="preserve">Красный пестрый</t>
  </si>
  <si>
    <t xml:space="preserve">8.6. Кирпичная продукция Кирпичного завода «Пятый Элемент»</t>
  </si>
  <si>
    <t xml:space="preserve">Вид</t>
  </si>
  <si>
    <t xml:space="preserve">Ед. изм.</t>
  </si>
  <si>
    <t xml:space="preserve">Кирпич керамический рядовой 1NF</t>
  </si>
  <si>
    <t xml:space="preserve">Облицовочный (пустотелый) кирпич</t>
  </si>
  <si>
    <t xml:space="preserve">Поризованный </t>
  </si>
  <si>
    <t xml:space="preserve">Кирпич облицовочный 5 Элемент флэш руст 0,7</t>
  </si>
  <si>
    <t xml:space="preserve">Мюнхен</t>
  </si>
  <si>
    <t xml:space="preserve">250х85х65</t>
  </si>
  <si>
    <t xml:space="preserve">Кирпич облицовочный 5 Элемент флэш руст 1</t>
  </si>
  <si>
    <t xml:space="preserve"> 250х120х65</t>
  </si>
  <si>
    <t xml:space="preserve">M-250</t>
  </si>
  <si>
    <t xml:space="preserve"> Регенсбург</t>
  </si>
  <si>
    <t xml:space="preserve"> 250х85х65</t>
  </si>
  <si>
    <t xml:space="preserve">M-150, M-250</t>
  </si>
  <si>
    <t xml:space="preserve">Полнотелый с тех.пустотами до 13%</t>
  </si>
  <si>
    <t xml:space="preserve">Облицовочный (полнотелый) кирпич</t>
  </si>
  <si>
    <t xml:space="preserve">Камень керамический рядовой</t>
  </si>
  <si>
    <t xml:space="preserve">Кирпич обл 5 Элемент флэш руст полнотелый 1 Мюнхен </t>
  </si>
  <si>
    <t xml:space="preserve">Поризованный 2,1NF</t>
  </si>
  <si>
    <t xml:space="preserve">M-100</t>
  </si>
  <si>
    <t xml:space="preserve">Поризованный 10,7NF</t>
  </si>
  <si>
    <t xml:space="preserve">380х250х219</t>
  </si>
  <si>
    <t xml:space="preserve">Поризованный 10,7NF теплый</t>
  </si>
  <si>
    <t xml:space="preserve">Поризованный 11,2NF</t>
  </si>
  <si>
    <t xml:space="preserve">Поризованный 12,35NF</t>
  </si>
  <si>
    <t xml:space="preserve">440х250х219</t>
  </si>
  <si>
    <t xml:space="preserve">Поризованный 14,3NF</t>
  </si>
  <si>
    <t xml:space="preserve">510х250х219</t>
  </si>
  <si>
    <t xml:space="preserve">Перегородочный 4,58NF</t>
  </si>
  <si>
    <t xml:space="preserve">510х80х219</t>
  </si>
  <si>
    <t xml:space="preserve">Перегородочный 6,9NF</t>
  </si>
  <si>
    <t xml:space="preserve">510х120х219</t>
  </si>
  <si>
    <t xml:space="preserve">M-200</t>
  </si>
  <si>
    <t xml:space="preserve">Пустотелый 8,98NF</t>
  </si>
  <si>
    <t xml:space="preserve">400х200х219</t>
  </si>
  <si>
    <t xml:space="preserve">Кирпичная продукция "Группа ЛСР"</t>
  </si>
  <si>
    <t xml:space="preserve">Кирпичная продукция "5 Элемент"</t>
  </si>
  <si>
    <t xml:space="preserve">Кирпичная продукция MSTERA"</t>
  </si>
  <si>
    <t xml:space="preserve">Все регионы, кроме СПб</t>
  </si>
  <si>
    <t xml:space="preserve">8.7. Тротуарная плитка Кирпичного завода «Braer»</t>
  </si>
  <si>
    <t xml:space="preserve">8.7. Кирпичная продукция Кирпичного завода «Braer»</t>
  </si>
  <si>
    <t xml:space="preserve">Коллекция</t>
  </si>
  <si>
    <t xml:space="preserve">Цветовая палитка</t>
  </si>
  <si>
    <t xml:space="preserve">Размер,  мм</t>
  </si>
  <si>
    <t xml:space="preserve">Высота, мм</t>
  </si>
  <si>
    <t xml:space="preserve">Кол-во на поддоне, м2</t>
  </si>
  <si>
    <t xml:space="preserve">Норма загрузки авто (г/п 20т), поддон</t>
  </si>
  <si>
    <t xml:space="preserve">Сан Тропе</t>
  </si>
  <si>
    <t xml:space="preserve">Color Mix  "Каньон"</t>
  </si>
  <si>
    <t xml:space="preserve">м2</t>
  </si>
  <si>
    <t xml:space="preserve">Облицовочный керамический кирпич</t>
  </si>
  <si>
    <t xml:space="preserve">Ривьера</t>
  </si>
  <si>
    <t xml:space="preserve">серый</t>
  </si>
  <si>
    <t xml:space="preserve">133х132
166,25х132
232,75х132 266х132
</t>
  </si>
  <si>
    <t xml:space="preserve">рифленый</t>
  </si>
  <si>
    <t xml:space="preserve">терра</t>
  </si>
  <si>
    <t xml:space="preserve">Color Mix  "Туман"</t>
  </si>
  <si>
    <t xml:space="preserve">M150</t>
  </si>
  <si>
    <t xml:space="preserve">Красный 0,7 НФ</t>
  </si>
  <si>
    <t xml:space="preserve">Классико</t>
  </si>
  <si>
    <t xml:space="preserve">57х115
115Х115 
172х115</t>
  </si>
  <si>
    <t xml:space="preserve">Красный 0,9 НФ</t>
  </si>
  <si>
    <t xml:space="preserve">белый, грифельный, песочный, янтарный, винный</t>
  </si>
  <si>
    <t xml:space="preserve">Красный 1 НФ</t>
  </si>
  <si>
    <t xml:space="preserve">Классико круговая</t>
  </si>
  <si>
    <t xml:space="preserve">медовый, коралловый, коричневый, серебристый</t>
  </si>
  <si>
    <t xml:space="preserve">73х110х115</t>
  </si>
  <si>
    <t xml:space="preserve">Красный 1,4 НФ</t>
  </si>
  <si>
    <t xml:space="preserve">Color Mix "Мальва", Color Mix "Туман", Color Mix "Рассвет"</t>
  </si>
  <si>
    <t xml:space="preserve">Коричневый 0,7 НФ</t>
  </si>
  <si>
    <t xml:space="preserve">Домино</t>
  </si>
  <si>
    <t xml:space="preserve">280х120
360х120
480х120
480х160
640х160
</t>
  </si>
  <si>
    <t xml:space="preserve">М150</t>
  </si>
  <si>
    <t xml:space="preserve">Коричневый 1 НФ</t>
  </si>
  <si>
    <t xml:space="preserve">Color Mix "Каштан", Color Mix "Каньон", Color Mix "Плато", Color Mix "Сафари"</t>
  </si>
  <si>
    <t xml:space="preserve">Светло-коричневый 0,7 НФ</t>
  </si>
  <si>
    <t xml:space="preserve">Мозаика</t>
  </si>
  <si>
    <t xml:space="preserve">200х100
200х200
300х200</t>
  </si>
  <si>
    <t xml:space="preserve">Светло-коричневый 1,4 НФ</t>
  </si>
  <si>
    <t xml:space="preserve">Color Mix  "Фламинго", Color Mix  "Песчаник"</t>
  </si>
  <si>
    <t xml:space="preserve">Бордо 1 НФ</t>
  </si>
  <si>
    <t xml:space="preserve">Триада</t>
  </si>
  <si>
    <t xml:space="preserve">300х300
450х300
600х300</t>
  </si>
  <si>
    <t xml:space="preserve">Бордо 1,4 НФ</t>
  </si>
  <si>
    <t xml:space="preserve">кора дуба</t>
  </si>
  <si>
    <t xml:space="preserve">кора дуба с песком</t>
  </si>
  <si>
    <t xml:space="preserve">рифленый с песком</t>
  </si>
  <si>
    <t xml:space="preserve">мокко</t>
  </si>
  <si>
    <t xml:space="preserve">Color Mix "Сахара", Color Mix "Плато", Color Mix "Ночь", Color Mix "Туман"</t>
  </si>
  <si>
    <t xml:space="preserve">Патио</t>
  </si>
  <si>
    <t xml:space="preserve">Color Mix "Плато"</t>
  </si>
  <si>
    <t xml:space="preserve">630х420
420х420</t>
  </si>
  <si>
    <t xml:space="preserve">"Баварская кладка" 0,7 НФ</t>
  </si>
  <si>
    <t xml:space="preserve">Color Mix "Саванна"</t>
  </si>
  <si>
    <t xml:space="preserve">210х420
210х210</t>
  </si>
  <si>
    <t xml:space="preserve">"Баварская кладка" 1 НФ</t>
  </si>
  <si>
    <t xml:space="preserve">Сити</t>
  </si>
  <si>
    <t xml:space="preserve">300х150</t>
  </si>
  <si>
    <t xml:space="preserve">"Баварская кладка" 1,4 НФ</t>
  </si>
  <si>
    <t xml:space="preserve">белый</t>
  </si>
  <si>
    <t xml:space="preserve">"Баварская кладка" бордо 1 НФ</t>
  </si>
  <si>
    <t xml:space="preserve">Color Mix "Туман", Color Mix "Каньон"</t>
  </si>
  <si>
    <t xml:space="preserve">"Баварская кладка 1" бордо 1 НФ</t>
  </si>
  <si>
    <t xml:space="preserve">Color Mix "Техас", Color Mix "Степт", Color Mix "Ночь", Color Mix "Эверест"</t>
  </si>
  <si>
    <t xml:space="preserve">300х300</t>
  </si>
  <si>
    <t xml:space="preserve">БРАЕР кладка Limited 0,7 НФ </t>
  </si>
  <si>
    <t xml:space="preserve">600х300</t>
  </si>
  <si>
    <t xml:space="preserve">"Баварская кладка" мокко 1 НФ</t>
  </si>
  <si>
    <t xml:space="preserve">гранит на белом, гранит на сером</t>
  </si>
  <si>
    <t xml:space="preserve">БРАЕР кладка "Глосса" 1НФ</t>
  </si>
  <si>
    <t xml:space="preserve">Грин Галет</t>
  </si>
  <si>
    <t xml:space="preserve">500х500</t>
  </si>
  <si>
    <t xml:space="preserve">БРАЕР кладка "Грифель" Limited 1НФ</t>
  </si>
  <si>
    <t xml:space="preserve">Старый город Ландхаус</t>
  </si>
  <si>
    <t xml:space="preserve">80х160
160х160
240х160
</t>
  </si>
  <si>
    <t xml:space="preserve">БРАЕР кладка "Мускат" 1НФ</t>
  </si>
  <si>
    <t xml:space="preserve">Камень керамический</t>
  </si>
  <si>
    <t xml:space="preserve">белый, песочный</t>
  </si>
  <si>
    <t xml:space="preserve">М100</t>
  </si>
  <si>
    <t xml:space="preserve">Брайер Камень керамич. 10,7НФ</t>
  </si>
  <si>
    <t xml:space="preserve">380*250*219</t>
  </si>
  <si>
    <t xml:space="preserve">БРАЕР Камень керамич. 12,4НФ</t>
  </si>
  <si>
    <t xml:space="preserve">440*250*219</t>
  </si>
  <si>
    <t xml:space="preserve">оранжевый, черный</t>
  </si>
  <si>
    <t xml:space="preserve">БРАЕР Камень керамич. 14,3НФ</t>
  </si>
  <si>
    <t xml:space="preserve">510*250*219</t>
  </si>
  <si>
    <t xml:space="preserve">Color Mix  "Мальва", Color Mix  "Койот", Color Mix  "Техас", Color Mix  "Туман", Color Mix  "Вечер", Color Mix  "Каштан", Color Mix  "Рассвет", Color Mix  "Степь", Color Mix  "Прайд", Color Mix  "Мускат", Color Mix  "Песчаник",Color Mix  "Закат", Color Mix  "Эверест"</t>
  </si>
  <si>
    <t xml:space="preserve">Старый город Венусбергер</t>
  </si>
  <si>
    <t xml:space="preserve">Color Mix  "Туман", Color Mix  "Мальва", Color Mix  "Прайд", Color Mix  "Каштан"</t>
  </si>
  <si>
    <t xml:space="preserve">120х160
160х160
240х160
</t>
  </si>
  <si>
    <t xml:space="preserve">Старый город Веймар</t>
  </si>
  <si>
    <t xml:space="preserve">Color Mix  "Мальва", Color Mix  "Прайд"</t>
  </si>
  <si>
    <t xml:space="preserve">128/93*160    
145/110*160     
163/128*160
</t>
  </si>
  <si>
    <t xml:space="preserve">Color Mix  "Мальва", Color Mix  "Прайд", Color Mix  "Туман", Color Mix  "Каштан"</t>
  </si>
  <si>
    <t xml:space="preserve">200х500</t>
  </si>
  <si>
    <t xml:space="preserve">Прямоугольник</t>
  </si>
  <si>
    <t xml:space="preserve">200х100</t>
  </si>
  <si>
    <t xml:space="preserve">8.7. Дорожные элементы Кирпичного завода «Braer»</t>
  </si>
  <si>
    <t xml:space="preserve">240х120</t>
  </si>
  <si>
    <t xml:space="preserve">коричневый, красный, желтый, песочный, белый</t>
  </si>
  <si>
    <t xml:space="preserve">Газонная решетка ("Меба")</t>
  </si>
  <si>
    <t xml:space="preserve">400х600</t>
  </si>
  <si>
    <t xml:space="preserve">Бордюр дорожный БР100.30.15</t>
  </si>
  <si>
    <t xml:space="preserve">1000х150</t>
  </si>
  <si>
    <t xml:space="preserve">Бордюр тротуарный БР100.20.8</t>
  </si>
  <si>
    <t xml:space="preserve">1000х80</t>
  </si>
  <si>
    <t xml:space="preserve">Лувр</t>
  </si>
  <si>
    <t xml:space="preserve">100х100</t>
  </si>
  <si>
    <t xml:space="preserve">белый, желтый, красный, коричневый, песочный</t>
  </si>
  <si>
    <t xml:space="preserve">200х200</t>
  </si>
  <si>
    <t xml:space="preserve">Color Mix  "Мальва", Color Mix  "Техас", Color Mix  "Рассвет", Color Mix  "Прайд"</t>
  </si>
  <si>
    <t xml:space="preserve">400х400</t>
  </si>
  <si>
    <t xml:space="preserve">Бордюр шарнирный БРШ 500*20*78</t>
  </si>
  <si>
    <t xml:space="preserve">500х78</t>
  </si>
  <si>
    <t xml:space="preserve">коричневый, песочный, белый</t>
  </si>
  <si>
    <t xml:space="preserve">красный, коричневый, песочный</t>
  </si>
  <si>
    <t xml:space="preserve">красный</t>
  </si>
  <si>
    <t xml:space="preserve">гранит белый, гранит серый, мрамор</t>
  </si>
  <si>
    <t xml:space="preserve">Старый город (1)</t>
  </si>
  <si>
    <t xml:space="preserve">100х160
160х160
260х160</t>
  </si>
  <si>
    <t xml:space="preserve">Волна (1)</t>
  </si>
  <si>
    <t xml:space="preserve">240х135</t>
  </si>
  <si>
    <t xml:space="preserve">красный, желтый, циркон</t>
  </si>
  <si>
    <t xml:space="preserve">Тиара (1)</t>
  </si>
  <si>
    <t xml:space="preserve">283х200</t>
  </si>
  <si>
    <t xml:space="preserve">Голливуд (1)</t>
  </si>
  <si>
    <t xml:space="preserve">Color Mix  "Закат", Color Mix  "Рассвет", Color Mix  "Туман", Color Mix  "Каньон"</t>
  </si>
  <si>
    <t xml:space="preserve">1000х1000</t>
  </si>
  <si>
    <t xml:space="preserve">1200х1000</t>
  </si>
  <si>
    <t xml:space="preserve">(1) Срок изготовления данной позиции  - от 14 дней. Подробности уточняйте у менеджера.</t>
  </si>
  <si>
    <t xml:space="preserve">Продукция "Brayer"</t>
  </si>
  <si>
    <t xml:space="preserve">8.8. Продукция кирпичного завода Wienerberger</t>
  </si>
  <si>
    <t xml:space="preserve">Формат</t>
  </si>
  <si>
    <t xml:space="preserve">Размер, мм 
(ширина*глубина*высота)</t>
  </si>
  <si>
    <t xml:space="preserve">Вес без учета паллеты*, кг/шт.</t>
  </si>
  <si>
    <t xml:space="preserve">Норма загрузки, шт (для а/м 20 т. 
Длина кузова 
12 м)</t>
  </si>
  <si>
    <t xml:space="preserve">Норма загрузки, шт (для а/м 20 т. 
Длина кузова 13,6 м)</t>
  </si>
  <si>
    <t xml:space="preserve">Цена*, руб./ед.изм.</t>
  </si>
  <si>
    <t xml:space="preserve">Керамические блоки Porotherm</t>
  </si>
  <si>
    <t xml:space="preserve">КАМЕНЬ РЯДОВОЙ</t>
  </si>
  <si>
    <t xml:space="preserve">Керамический камень 2,1НФ поризованный</t>
  </si>
  <si>
    <t xml:space="preserve">2,1 НФ</t>
  </si>
  <si>
    <t xml:space="preserve">250x120x140</t>
  </si>
  <si>
    <t xml:space="preserve">280 </t>
  </si>
  <si>
    <t xml:space="preserve">КАМЕНЬ РЯДОВОЙ КРУПНОФОРМАТНЫЙ POROTHERM</t>
  </si>
  <si>
    <t xml:space="preserve">Керамический камень Porotherm 8, поризованный</t>
  </si>
  <si>
    <t xml:space="preserve">M75
M100</t>
  </si>
  <si>
    <t xml:space="preserve">4,5 НФ</t>
  </si>
  <si>
    <t xml:space="preserve">80х500х219</t>
  </si>
  <si>
    <t xml:space="preserve">Керамический камень Porotherm 12, поризованный</t>
  </si>
  <si>
    <t xml:space="preserve">6,74 НФ</t>
  </si>
  <si>
    <t xml:space="preserve">120х500х219</t>
  </si>
  <si>
    <t xml:space="preserve">Керамический камень Porotherm 20, поризованный</t>
  </si>
  <si>
    <t xml:space="preserve">8,98 НФ</t>
  </si>
  <si>
    <t xml:space="preserve">200х400х219</t>
  </si>
  <si>
    <t xml:space="preserve">Керамический камень Porotherm 25М, поризованный</t>
  </si>
  <si>
    <t xml:space="preserve">10,53 НФ</t>
  </si>
  <si>
    <t xml:space="preserve">250х375х219</t>
  </si>
  <si>
    <t xml:space="preserve">Керамический камень Porotherm 38, поризованный</t>
  </si>
  <si>
    <t xml:space="preserve">10,67 НФ</t>
  </si>
  <si>
    <t xml:space="preserve">Керамический камень Porotherm 38 Thermo, поризованный</t>
  </si>
  <si>
    <t xml:space="preserve">M75</t>
  </si>
  <si>
    <t xml:space="preserve">Керамический камень Porotherm 44, поризованный</t>
  </si>
  <si>
    <t xml:space="preserve">M100</t>
  </si>
  <si>
    <t xml:space="preserve">12,35 НФ</t>
  </si>
  <si>
    <t xml:space="preserve">440х250х219 </t>
  </si>
  <si>
    <t xml:space="preserve">Керамический камень Porotherm 51, поризованный</t>
  </si>
  <si>
    <t xml:space="preserve">14,32 НФ</t>
  </si>
  <si>
    <t xml:space="preserve">510х250х219 </t>
  </si>
  <si>
    <t xml:space="preserve">Керамический камень Рorotherm 44 GL (Green Line), поризованный</t>
  </si>
  <si>
    <t xml:space="preserve">АКСЕССУАРЫ И ДОПОЛНИТЕЛЬНЫЕ МАТЕРИАЛЫ</t>
  </si>
  <si>
    <t xml:space="preserve">Керамический камень Рorotherm 38 1/2, доборный элемент </t>
  </si>
  <si>
    <t xml:space="preserve">380х250х219 </t>
  </si>
  <si>
    <t xml:space="preserve">Керамический камень Рorotherm 44 1/2, доборный элемент </t>
  </si>
  <si>
    <t xml:space="preserve">Керамический камень Рorotherm 51 1/2, доборный элемент </t>
  </si>
  <si>
    <t xml:space="preserve">Рorotherm 44R угловой блок</t>
  </si>
  <si>
    <t xml:space="preserve">9,14 НФ</t>
  </si>
  <si>
    <t xml:space="preserve">440х185х219</t>
  </si>
  <si>
    <t xml:space="preserve">Теплый кладочный раствор Porotherm TM</t>
  </si>
  <si>
    <t xml:space="preserve">М50</t>
  </si>
  <si>
    <t xml:space="preserve">Теплый кладочный раствор Porotherm TM Winter</t>
  </si>
  <si>
    <t xml:space="preserve">Легкая цементная штукатурка Porotherm LP</t>
  </si>
  <si>
    <t xml:space="preserve">Базальтовая сетка Porotherm BM ячейка 25х25 мм, 50 кН/м</t>
  </si>
  <si>
    <t xml:space="preserve">1м х 50м</t>
  </si>
  <si>
    <t xml:space="preserve"> 1 рулон/
50м2</t>
  </si>
  <si>
    <t xml:space="preserve">Кладочная сетка, пластиковая Porotherm JM C-5/0,5/100</t>
  </si>
  <si>
    <t xml:space="preserve">0,5м x 100м</t>
  </si>
  <si>
    <t xml:space="preserve">Кладочная сетка, пластиковая Porotherm JM C-5/0,4/100</t>
  </si>
  <si>
    <t xml:space="preserve">0,4м х 100м</t>
  </si>
  <si>
    <t xml:space="preserve"> 1 рулон/
40м2</t>
  </si>
  <si>
    <t xml:space="preserve">Слайдер для нанесения раствора Porotherm 20</t>
  </si>
  <si>
    <t xml:space="preserve">246x800x43</t>
  </si>
  <si>
    <t xml:space="preserve">Слайдер для нанесения раствора Porotherm 25</t>
  </si>
  <si>
    <t xml:space="preserve">297x800x43</t>
  </si>
  <si>
    <t xml:space="preserve">Слайдер для нанесения раствора Porotherm 25M</t>
  </si>
  <si>
    <t xml:space="preserve">300x800x18</t>
  </si>
  <si>
    <t xml:space="preserve">Слайдер для нанесения раствора Porotherm 38</t>
  </si>
  <si>
    <t xml:space="preserve">427x800x43</t>
  </si>
  <si>
    <t xml:space="preserve">Слайдер для нанесения раствора Porotherm 44</t>
  </si>
  <si>
    <t xml:space="preserve">487x800x43</t>
  </si>
  <si>
    <t xml:space="preserve">Слайдер для нанесения раствора Porotherm 51</t>
  </si>
  <si>
    <t xml:space="preserve">557x800x43</t>
  </si>
  <si>
    <t xml:space="preserve">КЕРАМИЧЕСКИЕ ПЕРЕМЫЧКИ</t>
  </si>
  <si>
    <t xml:space="preserve">Porotherm 120/65 1,00м</t>
  </si>
  <si>
    <t xml:space="preserve">1000/120/65</t>
  </si>
  <si>
    <t xml:space="preserve">Porotherm 120/65 1,25м</t>
  </si>
  <si>
    <t xml:space="preserve">1250/120/65</t>
  </si>
  <si>
    <t xml:space="preserve">Porotherm 120/65 1,50м</t>
  </si>
  <si>
    <t xml:space="preserve">1500/120/65</t>
  </si>
  <si>
    <t xml:space="preserve">Porotherm 120/65 1,75м</t>
  </si>
  <si>
    <t xml:space="preserve">1750/120/65</t>
  </si>
  <si>
    <t xml:space="preserve">Porotherm 120/65 2,00м</t>
  </si>
  <si>
    <t xml:space="preserve">2000/120/65</t>
  </si>
  <si>
    <t xml:space="preserve">Porotherm 120/65 2,25м</t>
  </si>
  <si>
    <t xml:space="preserve">2250/120/65</t>
  </si>
  <si>
    <t xml:space="preserve">Porotherm 120/65 2,50м</t>
  </si>
  <si>
    <t xml:space="preserve">2500/120/65</t>
  </si>
  <si>
    <t xml:space="preserve">Porotherm 120/65 2,75м</t>
  </si>
  <si>
    <t xml:space="preserve">2750/120/65</t>
  </si>
  <si>
    <t xml:space="preserve">Porotherm 120/65 3,00м</t>
  </si>
  <si>
    <t xml:space="preserve">3000/120/65</t>
  </si>
  <si>
    <t xml:space="preserve">Porotherm 120/65 3,25м</t>
  </si>
  <si>
    <t xml:space="preserve">3250/120/65</t>
  </si>
  <si>
    <t xml:space="preserve">* Цены включают НДС, стоимость поддонов, упаковки и погрузки на заводе.</t>
  </si>
  <si>
    <t xml:space="preserve">Porotherm</t>
  </si>
  <si>
    <t xml:space="preserve">Воронеж</t>
  </si>
  <si>
    <t xml:space="preserve">ОСНОВНОЙ</t>
  </si>
  <si>
    <t xml:space="preserve">GreenCoat Pural Matt</t>
  </si>
  <si>
    <t xml:space="preserve">GreenCoat Pural</t>
  </si>
  <si>
    <t xml:space="preserve">GreenCoat FAP Pural Matt</t>
  </si>
  <si>
    <t xml:space="preserve">Quarzit Pro Matt</t>
  </si>
  <si>
    <t xml:space="preserve">Quarzit </t>
  </si>
  <si>
    <t xml:space="preserve">Quarzit lite</t>
  </si>
  <si>
    <t xml:space="preserve">Velur</t>
  </si>
  <si>
    <t xml:space="preserve">Atlas</t>
  </si>
  <si>
    <t xml:space="preserve">Print-double Elite</t>
  </si>
  <si>
    <t xml:space="preserve">Print  Elite</t>
  </si>
  <si>
    <t xml:space="preserve">Print-double Premium </t>
  </si>
  <si>
    <t xml:space="preserve">Print Premium </t>
  </si>
  <si>
    <t xml:space="preserve">PuPro Matt 275</t>
  </si>
  <si>
    <t xml:space="preserve">PurLite Matt</t>
  </si>
  <si>
    <t xml:space="preserve">Satin Matt</t>
  </si>
  <si>
    <t xml:space="preserve">Rooftop Matte (Стальной Бархат)</t>
  </si>
  <si>
    <t xml:space="preserve">Drap 0,5</t>
  </si>
  <si>
    <t xml:space="preserve">Drap 0,45</t>
  </si>
  <si>
    <t xml:space="preserve">Satin</t>
  </si>
  <si>
    <t xml:space="preserve">PE 0,45</t>
  </si>
  <si>
    <t xml:space="preserve">PE 0,45 двс </t>
  </si>
  <si>
    <t xml:space="preserve">PE</t>
  </si>
  <si>
    <t xml:space="preserve">PE MATT</t>
  </si>
  <si>
    <t xml:space="preserve">Дачный PE производство</t>
  </si>
  <si>
    <t xml:space="preserve">Дачный PE склад</t>
  </si>
  <si>
    <t xml:space="preserve">Дачный Print (Camuflage)</t>
  </si>
  <si>
    <t xml:space="preserve">Дачный Print (Twincolor)</t>
  </si>
  <si>
    <t xml:space="preserve">Цинк</t>
  </si>
  <si>
    <t xml:space="preserve">0,4 ДВС</t>
  </si>
  <si>
    <t xml:space="preserve">0,4 matt двс</t>
  </si>
  <si>
    <t xml:space="preserve">KvintaPl_PurMatt</t>
  </si>
  <si>
    <t xml:space="preserve">KvintaPl_Pur</t>
  </si>
  <si>
    <t xml:space="preserve">KvintaPl_QproMatt</t>
  </si>
  <si>
    <t xml:space="preserve">KvintaPl_Q</t>
  </si>
  <si>
    <t xml:space="preserve">KvintaPl_Ql</t>
  </si>
  <si>
    <t xml:space="preserve">KvintaPl_Vel</t>
  </si>
  <si>
    <t xml:space="preserve">KvintaPl_Atl</t>
  </si>
  <si>
    <t xml:space="preserve">KvintaPl_Ptdp</t>
  </si>
  <si>
    <t xml:space="preserve">KvintaPl_Pt</t>
  </si>
  <si>
    <t xml:space="preserve">KvintaPl_PurProMatt275</t>
  </si>
  <si>
    <t xml:space="preserve">KvintaPl_PurLiteMatt</t>
  </si>
  <si>
    <t xml:space="preserve">KvintaPl_SatMatt</t>
  </si>
  <si>
    <t xml:space="preserve">KvintaPl_StBarhat</t>
  </si>
  <si>
    <t xml:space="preserve">KvintaPl_Dr05</t>
  </si>
  <si>
    <t xml:space="preserve">KvintaPl_Dr</t>
  </si>
  <si>
    <t xml:space="preserve">KvintaPl_Sat</t>
  </si>
  <si>
    <t xml:space="preserve">KvintaPl_Pe045</t>
  </si>
  <si>
    <t xml:space="preserve">KvintaPl_PEdp</t>
  </si>
  <si>
    <t xml:space="preserve">KvintaPl_Pe08</t>
  </si>
  <si>
    <t xml:space="preserve">KvintaPl_Pe07</t>
  </si>
  <si>
    <t xml:space="preserve">KvintaPl_Pe065</t>
  </si>
  <si>
    <t xml:space="preserve">KvintaPl_Pe04</t>
  </si>
  <si>
    <t xml:space="preserve">KvintaPl_Pe04dp</t>
  </si>
  <si>
    <t xml:space="preserve">KvintaPl_PeMatt04dp</t>
  </si>
  <si>
    <t xml:space="preserve">KvintaPl_dachPr</t>
  </si>
  <si>
    <t xml:space="preserve">KvintaPl_dachSk</t>
  </si>
  <si>
    <t xml:space="preserve">KvintaPl_dachPr_k</t>
  </si>
  <si>
    <t xml:space="preserve">KvintaPl_dachPr_tw</t>
  </si>
  <si>
    <t xml:space="preserve">Kvinta UNO</t>
  </si>
  <si>
    <t xml:space="preserve">KvintaUno_PurMatt</t>
  </si>
  <si>
    <t xml:space="preserve">KvintaUno_Pur</t>
  </si>
  <si>
    <t xml:space="preserve">KvintaUno_QproMatt</t>
  </si>
  <si>
    <t xml:space="preserve">KvintaUno_Q</t>
  </si>
  <si>
    <t xml:space="preserve">KvintaUno_Ql</t>
  </si>
  <si>
    <t xml:space="preserve">KvintaUno_Vel</t>
  </si>
  <si>
    <t xml:space="preserve">KvintaUno_Atl</t>
  </si>
  <si>
    <t xml:space="preserve">KvintaUno_Ptdp</t>
  </si>
  <si>
    <t xml:space="preserve">KvintaUno_Pt</t>
  </si>
  <si>
    <t xml:space="preserve">KvintaUno_PurProMatt275</t>
  </si>
  <si>
    <t xml:space="preserve">KvintaUno_PurLiteMatt</t>
  </si>
  <si>
    <t xml:space="preserve">KvintaUno_SatMatt</t>
  </si>
  <si>
    <t xml:space="preserve">KvintaUno_StBarhat</t>
  </si>
  <si>
    <t xml:space="preserve">KvintaUno_Dr05</t>
  </si>
  <si>
    <t xml:space="preserve">KvintaUno_Dr</t>
  </si>
  <si>
    <t xml:space="preserve">KvintaUno_Sat</t>
  </si>
  <si>
    <t xml:space="preserve">KvintaUno_Pe045</t>
  </si>
  <si>
    <t xml:space="preserve">KvintaUno_PeMatt04dp</t>
  </si>
  <si>
    <t xml:space="preserve">Kamea_PurMatt</t>
  </si>
  <si>
    <t xml:space="preserve">Kamea_Pur</t>
  </si>
  <si>
    <t xml:space="preserve">Kamea_QproMatt</t>
  </si>
  <si>
    <t xml:space="preserve">Kamea_Q</t>
  </si>
  <si>
    <t xml:space="preserve">Kamea_Ql</t>
  </si>
  <si>
    <t xml:space="preserve">Kamea_Vel</t>
  </si>
  <si>
    <t xml:space="preserve">Kamea_Atl</t>
  </si>
  <si>
    <t xml:space="preserve">Kamea_Ptdp</t>
  </si>
  <si>
    <t xml:space="preserve">Kamea_Pt</t>
  </si>
  <si>
    <t xml:space="preserve">Kamea_PurProMatt275</t>
  </si>
  <si>
    <t xml:space="preserve">Kamea_PurLiteMatt</t>
  </si>
  <si>
    <t xml:space="preserve">Kamea_SatMatt</t>
  </si>
  <si>
    <t xml:space="preserve">Kamea_StBarhat</t>
  </si>
  <si>
    <t xml:space="preserve">Kamea_Dr05</t>
  </si>
  <si>
    <t xml:space="preserve">Kamea_Dr</t>
  </si>
  <si>
    <t xml:space="preserve">Kamea_Sat</t>
  </si>
  <si>
    <t xml:space="preserve">Kamea_Pe045</t>
  </si>
  <si>
    <t xml:space="preserve">Kamea_PEdp</t>
  </si>
  <si>
    <t xml:space="preserve">Kamea_Pe08</t>
  </si>
  <si>
    <t xml:space="preserve">Kamea_Pe07</t>
  </si>
  <si>
    <t xml:space="preserve">Kamea_Pe065</t>
  </si>
  <si>
    <t xml:space="preserve">Kamea_Pe04</t>
  </si>
  <si>
    <t xml:space="preserve">Kamea_Pe04dp</t>
  </si>
  <si>
    <t xml:space="preserve">Kamea_PeMatt04dp</t>
  </si>
  <si>
    <t xml:space="preserve">Kamea_dachPr</t>
  </si>
  <si>
    <t xml:space="preserve">Kamea_dachSk</t>
  </si>
  <si>
    <t xml:space="preserve">Kamea_dachPr_k</t>
  </si>
  <si>
    <t xml:space="preserve">Kamea_dachPr_tw</t>
  </si>
  <si>
    <t xml:space="preserve">Kredo_PurMatt</t>
  </si>
  <si>
    <t xml:space="preserve">Kredo_Pur</t>
  </si>
  <si>
    <t xml:space="preserve">Kredo_QproMatt</t>
  </si>
  <si>
    <t xml:space="preserve">Kredo_Q</t>
  </si>
  <si>
    <t xml:space="preserve">Kredo_Ql</t>
  </si>
  <si>
    <t xml:space="preserve">Kredo_Vel</t>
  </si>
  <si>
    <t xml:space="preserve">Kredo_Atl</t>
  </si>
  <si>
    <t xml:space="preserve">Kredo_Ptdp</t>
  </si>
  <si>
    <t xml:space="preserve">Kredo_Pt</t>
  </si>
  <si>
    <t xml:space="preserve">Kredo_PurProMatt275</t>
  </si>
  <si>
    <t xml:space="preserve">Kredo_PurLiteMatt</t>
  </si>
  <si>
    <t xml:space="preserve">Kredo_SatMatt</t>
  </si>
  <si>
    <t xml:space="preserve">Kredo_StBarhat</t>
  </si>
  <si>
    <t xml:space="preserve">Kredo_Dr05</t>
  </si>
  <si>
    <t xml:space="preserve">Kredo_Dr</t>
  </si>
  <si>
    <t xml:space="preserve">Kredo_Sat</t>
  </si>
  <si>
    <t xml:space="preserve">Kredo_Pe045</t>
  </si>
  <si>
    <t xml:space="preserve">Kredo_PEdp</t>
  </si>
  <si>
    <t xml:space="preserve">Kredo_Pe08</t>
  </si>
  <si>
    <t xml:space="preserve">Kredo_Pe07</t>
  </si>
  <si>
    <t xml:space="preserve">Kredo_Pe065</t>
  </si>
  <si>
    <t xml:space="preserve">Kredo_Pe04</t>
  </si>
  <si>
    <t xml:space="preserve">Kredo_Pe04dp</t>
  </si>
  <si>
    <t xml:space="preserve">Kredo_PeMatt04dp</t>
  </si>
  <si>
    <t xml:space="preserve">Kredo_dachPr</t>
  </si>
  <si>
    <t xml:space="preserve">Kredo_dachSk</t>
  </si>
  <si>
    <t xml:space="preserve">Kredo_dachPr_k</t>
  </si>
  <si>
    <t xml:space="preserve">Kredo_dachPr_tw</t>
  </si>
  <si>
    <t xml:space="preserve">Classic_PurMatt</t>
  </si>
  <si>
    <t xml:space="preserve">Classic_Pur</t>
  </si>
  <si>
    <t xml:space="preserve">Classic_QproMatt</t>
  </si>
  <si>
    <t xml:space="preserve">Classic_Q</t>
  </si>
  <si>
    <t xml:space="preserve">Classic_Ql</t>
  </si>
  <si>
    <t xml:space="preserve">Classic_Vel</t>
  </si>
  <si>
    <t xml:space="preserve">Classic_Atl</t>
  </si>
  <si>
    <t xml:space="preserve">Classic_Ptdp</t>
  </si>
  <si>
    <t xml:space="preserve">Classic_Pt</t>
  </si>
  <si>
    <t xml:space="preserve">Classic_PtRFdp</t>
  </si>
  <si>
    <t xml:space="preserve">Classic_PtRF</t>
  </si>
  <si>
    <t xml:space="preserve">Classic_PurProMatt275</t>
  </si>
  <si>
    <t xml:space="preserve">Classic_PurLiteMatt</t>
  </si>
  <si>
    <t xml:space="preserve">Classic_SatMatt</t>
  </si>
  <si>
    <t xml:space="preserve">Classic_StBarhat</t>
  </si>
  <si>
    <t xml:space="preserve">Classic_Dr05</t>
  </si>
  <si>
    <t xml:space="preserve">Classic_Dr</t>
  </si>
  <si>
    <t xml:space="preserve">Classic_Sat</t>
  </si>
  <si>
    <t xml:space="preserve">Classic_Pe045</t>
  </si>
  <si>
    <t xml:space="preserve">Classic_PEdp</t>
  </si>
  <si>
    <t xml:space="preserve">Classic_Pe08</t>
  </si>
  <si>
    <t xml:space="preserve">Classic_Pe07</t>
  </si>
  <si>
    <t xml:space="preserve">Classic_Pe065</t>
  </si>
  <si>
    <t xml:space="preserve">Classic_Pe04</t>
  </si>
  <si>
    <t xml:space="preserve">Classic_Pe04dp</t>
  </si>
  <si>
    <t xml:space="preserve">Classic_PeMatt04dp</t>
  </si>
  <si>
    <t xml:space="preserve">Classic_dachPr</t>
  </si>
  <si>
    <t xml:space="preserve">Classic_dachSk</t>
  </si>
  <si>
    <t xml:space="preserve">Classic_dachPr_k</t>
  </si>
  <si>
    <t xml:space="preserve">Classic_dachPr_tw</t>
  </si>
  <si>
    <t xml:space="preserve">Modern_PurMatt</t>
  </si>
  <si>
    <t xml:space="preserve">Modern_Pur</t>
  </si>
  <si>
    <t xml:space="preserve">Modern_QproMatt</t>
  </si>
  <si>
    <t xml:space="preserve">Modern_Q</t>
  </si>
  <si>
    <t xml:space="preserve">Modern_Ql</t>
  </si>
  <si>
    <t xml:space="preserve">Modern_Vel</t>
  </si>
  <si>
    <t xml:space="preserve">Modern_Atl</t>
  </si>
  <si>
    <t xml:space="preserve">Modern_Ptdp</t>
  </si>
  <si>
    <t xml:space="preserve">Modern_Pt</t>
  </si>
  <si>
    <t xml:space="preserve">Modern_PurProMatt275</t>
  </si>
  <si>
    <t xml:space="preserve">Modern_PurLiteMatt</t>
  </si>
  <si>
    <t xml:space="preserve">Modern_SatMatt</t>
  </si>
  <si>
    <t xml:space="preserve">Modern_StBarhat</t>
  </si>
  <si>
    <t xml:space="preserve">Modern_Dr05</t>
  </si>
  <si>
    <t xml:space="preserve">Modern_Dr</t>
  </si>
  <si>
    <t xml:space="preserve">Modern_Sat</t>
  </si>
  <si>
    <t xml:space="preserve">Modern_Pe045</t>
  </si>
  <si>
    <t xml:space="preserve">Modern_PEdp</t>
  </si>
  <si>
    <t xml:space="preserve">Modern_Pe08</t>
  </si>
  <si>
    <t xml:space="preserve">Modern_Pe07</t>
  </si>
  <si>
    <t xml:space="preserve">Modern_Pe065</t>
  </si>
  <si>
    <t xml:space="preserve">Modern_Pe04</t>
  </si>
  <si>
    <t xml:space="preserve">Modern_Pe04dp</t>
  </si>
  <si>
    <t xml:space="preserve">Modern_PeMatt04dp</t>
  </si>
  <si>
    <t xml:space="preserve">Modern_dachPr</t>
  </si>
  <si>
    <t xml:space="preserve">Modern_dachSk</t>
  </si>
  <si>
    <t xml:space="preserve">Modern_dachPr_k</t>
  </si>
  <si>
    <t xml:space="preserve">Modern_dachPr_tw</t>
  </si>
  <si>
    <t xml:space="preserve">Quadro Profi</t>
  </si>
  <si>
    <t xml:space="preserve">Quadro_PurMatt</t>
  </si>
  <si>
    <t xml:space="preserve">Quadro_Pur</t>
  </si>
  <si>
    <t xml:space="preserve">Quadro_QproMatt</t>
  </si>
  <si>
    <t xml:space="preserve">Quadro_Q</t>
  </si>
  <si>
    <t xml:space="preserve">Quadro_Ql</t>
  </si>
  <si>
    <t xml:space="preserve">Quadro_Vel</t>
  </si>
  <si>
    <t xml:space="preserve">Quadro_Atl</t>
  </si>
  <si>
    <t xml:space="preserve">Quadro_Ptdp</t>
  </si>
  <si>
    <t xml:space="preserve">Quadro_Pt</t>
  </si>
  <si>
    <t xml:space="preserve">Quadro_PurProMatt275</t>
  </si>
  <si>
    <t xml:space="preserve">Quadro_PurLiteMatt</t>
  </si>
  <si>
    <t xml:space="preserve">Quadro_SatMatt</t>
  </si>
  <si>
    <t xml:space="preserve">Quadro_StBarhat</t>
  </si>
  <si>
    <t xml:space="preserve">QuaDr05o_Dr05</t>
  </si>
  <si>
    <t xml:space="preserve">Quadro_Dr</t>
  </si>
  <si>
    <t xml:space="preserve">Quadro_Sat</t>
  </si>
  <si>
    <t xml:space="preserve">Quadro_Pe045</t>
  </si>
  <si>
    <t xml:space="preserve">Quadro_PEdp</t>
  </si>
  <si>
    <t xml:space="preserve">Quadro_Pe08</t>
  </si>
  <si>
    <t xml:space="preserve">Quadro_Pe07</t>
  </si>
  <si>
    <t xml:space="preserve">Quadro_Pe065</t>
  </si>
  <si>
    <t xml:space="preserve">Quadro_Pe04</t>
  </si>
  <si>
    <t xml:space="preserve">Quadro_Pe04dp</t>
  </si>
  <si>
    <t xml:space="preserve">Quadro_PeMatt04dp</t>
  </si>
  <si>
    <t xml:space="preserve">Quadro_dachPr</t>
  </si>
  <si>
    <t xml:space="preserve">Quadro_dachSk</t>
  </si>
  <si>
    <t xml:space="preserve">Quadro_dachPr_k</t>
  </si>
  <si>
    <t xml:space="preserve">Quadro_dachPr_tw</t>
  </si>
  <si>
    <t xml:space="preserve">Софит металлический</t>
  </si>
  <si>
    <t xml:space="preserve">Sofit_PurMatt</t>
  </si>
  <si>
    <t xml:space="preserve">Sofit_Pur</t>
  </si>
  <si>
    <t xml:space="preserve">Sofit_QproMatt</t>
  </si>
  <si>
    <t xml:space="preserve">Sofit_Q</t>
  </si>
  <si>
    <t xml:space="preserve">Sofit_Ql</t>
  </si>
  <si>
    <t xml:space="preserve">Sofit_Vel</t>
  </si>
  <si>
    <t xml:space="preserve">Sofit_Atl</t>
  </si>
  <si>
    <t xml:space="preserve">Sofit_Ptdp</t>
  </si>
  <si>
    <t xml:space="preserve">Sofit_Pt</t>
  </si>
  <si>
    <t xml:space="preserve">Sofit_PtRFdp</t>
  </si>
  <si>
    <t xml:space="preserve">Sofit_PtRF</t>
  </si>
  <si>
    <t xml:space="preserve">Sofit_PurProMatt275</t>
  </si>
  <si>
    <t xml:space="preserve">Sofit_PurLiteMatt</t>
  </si>
  <si>
    <t xml:space="preserve">Sofit_SatMatt</t>
  </si>
  <si>
    <t xml:space="preserve">Sofit_StBarhat</t>
  </si>
  <si>
    <t xml:space="preserve">Sofit_Dr05</t>
  </si>
  <si>
    <t xml:space="preserve">Sofit_Dr</t>
  </si>
  <si>
    <t xml:space="preserve">Sofit_Sat</t>
  </si>
  <si>
    <t xml:space="preserve">Sofit_Pe045</t>
  </si>
  <si>
    <t xml:space="preserve">Sofit_PEdp</t>
  </si>
  <si>
    <t xml:space="preserve">Sofit_Pe08</t>
  </si>
  <si>
    <t xml:space="preserve">Sofit_Pe07</t>
  </si>
  <si>
    <t xml:space="preserve">Sofit_Pe065</t>
  </si>
  <si>
    <t xml:space="preserve">Sofit_Pe04</t>
  </si>
  <si>
    <t xml:space="preserve">Sofit_Pe04dp</t>
  </si>
  <si>
    <t xml:space="preserve">Sofit_PeMatt04dp</t>
  </si>
  <si>
    <t xml:space="preserve">Sofit_dachPr</t>
  </si>
  <si>
    <t xml:space="preserve">Sofit_dachSk</t>
  </si>
  <si>
    <t xml:space="preserve">Sofit_dachPr_k</t>
  </si>
  <si>
    <t xml:space="preserve">Sofit_dachPr_tw</t>
  </si>
  <si>
    <t xml:space="preserve">Софит металлический КвадроБрус с перфорацией</t>
  </si>
  <si>
    <t xml:space="preserve">SofitKvBr_PurMatt</t>
  </si>
  <si>
    <t xml:space="preserve">SofitKvBr_Pur</t>
  </si>
  <si>
    <t xml:space="preserve">SofitKvBr_QproMatt</t>
  </si>
  <si>
    <t xml:space="preserve">SofitKvBr_Q</t>
  </si>
  <si>
    <t xml:space="preserve">SofitKvBr_Ql</t>
  </si>
  <si>
    <t xml:space="preserve">SofitKvBr_Vel</t>
  </si>
  <si>
    <t xml:space="preserve">SofitKvBr_Atl</t>
  </si>
  <si>
    <t xml:space="preserve">SofitKvBr_Ptdp</t>
  </si>
  <si>
    <t xml:space="preserve">SofitKvBr_Pt</t>
  </si>
  <si>
    <t xml:space="preserve">SofitKvBr_PtRFdp</t>
  </si>
  <si>
    <t xml:space="preserve">SofitKvBr_PtRF</t>
  </si>
  <si>
    <t xml:space="preserve">SofitKvBr_PurProMatt275</t>
  </si>
  <si>
    <t xml:space="preserve">SofitKvBr_PurLiteMatt</t>
  </si>
  <si>
    <t xml:space="preserve">SofitKvBr_SatMatt</t>
  </si>
  <si>
    <t xml:space="preserve">SofitKvBr_StBarhat</t>
  </si>
  <si>
    <t xml:space="preserve">SofitKvBr_Dr05</t>
  </si>
  <si>
    <t xml:space="preserve">SofitKvBr_Dr</t>
  </si>
  <si>
    <t xml:space="preserve">SofitKvBr_Sat</t>
  </si>
  <si>
    <t xml:space="preserve">SofitKvBr_Pe045</t>
  </si>
  <si>
    <t xml:space="preserve">SofitKvBr_PEdp</t>
  </si>
  <si>
    <t xml:space="preserve">SofitKvBr_Pe08</t>
  </si>
  <si>
    <t xml:space="preserve">SofitKvBr_Pe07</t>
  </si>
  <si>
    <t xml:space="preserve">SofitKvBr_Pe065</t>
  </si>
  <si>
    <t xml:space="preserve">SofitKvBr_Pe04</t>
  </si>
  <si>
    <t xml:space="preserve">SofitKvBr_Pe04dp</t>
  </si>
  <si>
    <t xml:space="preserve">SofitKvBr_PeMatt04dp</t>
  </si>
  <si>
    <t xml:space="preserve">SofitKvBr_dachPr</t>
  </si>
  <si>
    <t xml:space="preserve">SofitKvBr_dachSk</t>
  </si>
  <si>
    <t xml:space="preserve">SofitKvBr_dachPr_k</t>
  </si>
  <si>
    <t xml:space="preserve">SofitKvBr_dachPr_tw</t>
  </si>
  <si>
    <t xml:space="preserve">Софит металлический ЭкоБрус с перфорацией</t>
  </si>
  <si>
    <t xml:space="preserve">SofitEBr_PurMatt</t>
  </si>
  <si>
    <t xml:space="preserve">SofitEBr_Pur</t>
  </si>
  <si>
    <t xml:space="preserve">SofitEBr_QproMatt</t>
  </si>
  <si>
    <t xml:space="preserve">SofitEBr_Q</t>
  </si>
  <si>
    <t xml:space="preserve">SofitEBr_Ql</t>
  </si>
  <si>
    <t xml:space="preserve">SofitEBr_Vel</t>
  </si>
  <si>
    <t xml:space="preserve">SofitEBr_Atl</t>
  </si>
  <si>
    <t xml:space="preserve">SofitEBr_Ptdp</t>
  </si>
  <si>
    <t xml:space="preserve">SofitEBr_Pt</t>
  </si>
  <si>
    <t xml:space="preserve">SofitEBr_PtRFdp</t>
  </si>
  <si>
    <t xml:space="preserve">SofitEBr_PtRF</t>
  </si>
  <si>
    <t xml:space="preserve">SofitEBr_PurProMatt275</t>
  </si>
  <si>
    <t xml:space="preserve">SofitEBr_PurLiteMatt</t>
  </si>
  <si>
    <t xml:space="preserve">SofitEBr_SatMatt</t>
  </si>
  <si>
    <t xml:space="preserve">SofitEBr_StBarhat</t>
  </si>
  <si>
    <t xml:space="preserve">SofitEBr_Dr05</t>
  </si>
  <si>
    <t xml:space="preserve">SofitEBr_Dr</t>
  </si>
  <si>
    <t xml:space="preserve">SofitEBr_Sat</t>
  </si>
  <si>
    <t xml:space="preserve">SofitEBr_Pe045</t>
  </si>
  <si>
    <t xml:space="preserve">SofitEBr_PEdp</t>
  </si>
  <si>
    <t xml:space="preserve">SofitEBr_Pe09</t>
  </si>
  <si>
    <t xml:space="preserve">SofitEBr_Pe07</t>
  </si>
  <si>
    <t xml:space="preserve">SofitEBr_Pe065</t>
  </si>
  <si>
    <t xml:space="preserve">SofitEBr_Pe05</t>
  </si>
  <si>
    <t xml:space="preserve">SofitEBr_Pe04dp</t>
  </si>
  <si>
    <t xml:space="preserve">SofitEBr_PeMatt05</t>
  </si>
  <si>
    <t xml:space="preserve">SofitEBr_dachPr</t>
  </si>
  <si>
    <t xml:space="preserve">SofitEBr_dachSk</t>
  </si>
  <si>
    <t xml:space="preserve">SofitEBr_dachPr_k</t>
  </si>
  <si>
    <t xml:space="preserve">SofitEBr_dachPr_tw</t>
  </si>
  <si>
    <t xml:space="preserve">Двойной стоячий фальц/Profi </t>
  </si>
  <si>
    <t xml:space="preserve">Falz2_PurMatt</t>
  </si>
  <si>
    <t xml:space="preserve">Falz2_Pur</t>
  </si>
  <si>
    <t xml:space="preserve">Falz2_QproMatt</t>
  </si>
  <si>
    <t xml:space="preserve">Falz2_Q</t>
  </si>
  <si>
    <t xml:space="preserve">Falz2_Ql</t>
  </si>
  <si>
    <t xml:space="preserve">Falz2_Vel</t>
  </si>
  <si>
    <t xml:space="preserve">Falz2_Atl</t>
  </si>
  <si>
    <t xml:space="preserve">Falz2_Ptdp</t>
  </si>
  <si>
    <t xml:space="preserve">Falz2_Pt</t>
  </si>
  <si>
    <t xml:space="preserve">Falz2_PurProMatt275</t>
  </si>
  <si>
    <t xml:space="preserve">Falz2_PurLiteMatt</t>
  </si>
  <si>
    <t xml:space="preserve">Falz2_SatMatt</t>
  </si>
  <si>
    <t xml:space="preserve">Falz2_StBarhat</t>
  </si>
  <si>
    <t xml:space="preserve">Falz2_Dr05</t>
  </si>
  <si>
    <t xml:space="preserve">Falz2_Dr</t>
  </si>
  <si>
    <t xml:space="preserve">Falz2_Sat</t>
  </si>
  <si>
    <t xml:space="preserve">Falz2_Pe045</t>
  </si>
  <si>
    <t xml:space="preserve">Falz2_PEdp</t>
  </si>
  <si>
    <t xml:space="preserve">Falz2_Pe08</t>
  </si>
  <si>
    <t xml:space="preserve">Falz2_Pe07</t>
  </si>
  <si>
    <t xml:space="preserve">Falz2_Pe065</t>
  </si>
  <si>
    <t xml:space="preserve">Falz2_Pe04</t>
  </si>
  <si>
    <t xml:space="preserve">Falz2_Pe04dp</t>
  </si>
  <si>
    <t xml:space="preserve">Falz2_PeMatt04dp</t>
  </si>
  <si>
    <t xml:space="preserve">Falz2_dachPr</t>
  </si>
  <si>
    <t xml:space="preserve">Falz2_dachSk</t>
  </si>
  <si>
    <t xml:space="preserve">Falz2_dachPr_k</t>
  </si>
  <si>
    <t xml:space="preserve">Falz2_dachPr_tw</t>
  </si>
  <si>
    <t xml:space="preserve">Falz2_Zn09</t>
  </si>
  <si>
    <t xml:space="preserve">Falz2_Zn08</t>
  </si>
  <si>
    <t xml:space="preserve">Falz2_Zn07</t>
  </si>
  <si>
    <t xml:space="preserve">Falz2_Zn055</t>
  </si>
  <si>
    <t xml:space="preserve">Falz2_Zn05</t>
  </si>
  <si>
    <t xml:space="preserve">Falz2_Zn045</t>
  </si>
  <si>
    <t xml:space="preserve">Falz2_Zn04</t>
  </si>
  <si>
    <t xml:space="preserve">Falz2_Zn035</t>
  </si>
  <si>
    <t xml:space="preserve">Кликфальц Pro/Line/Gofr</t>
  </si>
  <si>
    <t xml:space="preserve">KlikPro_PurMatt</t>
  </si>
  <si>
    <t xml:space="preserve">KlikPro_Pur</t>
  </si>
  <si>
    <t xml:space="preserve">KlikPro_QproMatt</t>
  </si>
  <si>
    <t xml:space="preserve">KlikPro_Q</t>
  </si>
  <si>
    <t xml:space="preserve">KlikPro_Ql</t>
  </si>
  <si>
    <t xml:space="preserve">KlikPro_Vel</t>
  </si>
  <si>
    <t xml:space="preserve">KlikPro_Atl</t>
  </si>
  <si>
    <t xml:space="preserve">KlikPro_Ptdp</t>
  </si>
  <si>
    <t xml:space="preserve">KlikPro_Pt</t>
  </si>
  <si>
    <t xml:space="preserve">KlikPro_PtRFdp</t>
  </si>
  <si>
    <t xml:space="preserve">KlikPro_PtRF</t>
  </si>
  <si>
    <t xml:space="preserve">KlikPro_PurProMatt275</t>
  </si>
  <si>
    <t xml:space="preserve">KlikPro_PurLiteMatt</t>
  </si>
  <si>
    <t xml:space="preserve">KlikPro_SatMatt</t>
  </si>
  <si>
    <t xml:space="preserve">KlikPro_StBarhat</t>
  </si>
  <si>
    <t xml:space="preserve">KlikPro_Dr05</t>
  </si>
  <si>
    <t xml:space="preserve">KlikPro_Dr</t>
  </si>
  <si>
    <t xml:space="preserve">KlikPro_Sat</t>
  </si>
  <si>
    <t xml:space="preserve">KlikPro_Pe045</t>
  </si>
  <si>
    <t xml:space="preserve">KlikPro_PEdp</t>
  </si>
  <si>
    <t xml:space="preserve">KlikPro_Pe08</t>
  </si>
  <si>
    <t xml:space="preserve">KlikPro_Pe07</t>
  </si>
  <si>
    <t xml:space="preserve">KlikPro_Pe065</t>
  </si>
  <si>
    <t xml:space="preserve">KlikPro_Pe04</t>
  </si>
  <si>
    <t xml:space="preserve">KlikPro_Pe04dp</t>
  </si>
  <si>
    <t xml:space="preserve">KlikPro_PeMatt04dp</t>
  </si>
  <si>
    <t xml:space="preserve">KlikPro_Zn09</t>
  </si>
  <si>
    <t xml:space="preserve">KlikPro_Zn08</t>
  </si>
  <si>
    <t xml:space="preserve">KlikPro_Zn07</t>
  </si>
  <si>
    <t xml:space="preserve">KlikPro_Zn055</t>
  </si>
  <si>
    <t xml:space="preserve">KlikPro_Zn05</t>
  </si>
  <si>
    <t xml:space="preserve">KlikPro_Zn045</t>
  </si>
  <si>
    <t xml:space="preserve">KlikPro_Zn04</t>
  </si>
  <si>
    <t xml:space="preserve">KlikPro_Zn035</t>
  </si>
  <si>
    <t xml:space="preserve">Кликфальц Pro Fin / Кликфальц Pro Fin Line NEW</t>
  </si>
  <si>
    <t xml:space="preserve">=</t>
  </si>
  <si>
    <t xml:space="preserve">Кликфальц/Profi</t>
  </si>
  <si>
    <t xml:space="preserve">Klik_PurMatt</t>
  </si>
  <si>
    <t xml:space="preserve">Klik_Pur</t>
  </si>
  <si>
    <t xml:space="preserve">Klik_QproMatt</t>
  </si>
  <si>
    <t xml:space="preserve">Klik_Q</t>
  </si>
  <si>
    <t xml:space="preserve">Klik_Ql</t>
  </si>
  <si>
    <t xml:space="preserve">Klik_Vel</t>
  </si>
  <si>
    <t xml:space="preserve">Klik_Atl</t>
  </si>
  <si>
    <t xml:space="preserve">Klik_Ptdp</t>
  </si>
  <si>
    <t xml:space="preserve">Klik_Pt</t>
  </si>
  <si>
    <t xml:space="preserve">Klik_PurProMatt275</t>
  </si>
  <si>
    <t xml:space="preserve">Klik_PurLiteMatt</t>
  </si>
  <si>
    <t xml:space="preserve">Klik_SatMatt</t>
  </si>
  <si>
    <t xml:space="preserve">Klik_StBarhat</t>
  </si>
  <si>
    <t xml:space="preserve">Klik_Dr05</t>
  </si>
  <si>
    <t xml:space="preserve">Klik_Dr</t>
  </si>
  <si>
    <t xml:space="preserve">Klik_Sat</t>
  </si>
  <si>
    <t xml:space="preserve">Klik_Pe045</t>
  </si>
  <si>
    <t xml:space="preserve">Klik_PEdp</t>
  </si>
  <si>
    <t xml:space="preserve">Klik_Pe08</t>
  </si>
  <si>
    <t xml:space="preserve">Klik_Pe07</t>
  </si>
  <si>
    <t xml:space="preserve">Klik_Pe065</t>
  </si>
  <si>
    <t xml:space="preserve">Klik_Pe04</t>
  </si>
  <si>
    <t xml:space="preserve">Klik_Pe04dp</t>
  </si>
  <si>
    <t xml:space="preserve">Klik_PeMatt04dp</t>
  </si>
  <si>
    <t xml:space="preserve">Klik_dachPr</t>
  </si>
  <si>
    <t xml:space="preserve">Klik_dachSk</t>
  </si>
  <si>
    <t xml:space="preserve">Klik_dachPr_k</t>
  </si>
  <si>
    <t xml:space="preserve">Klik_dachPr_tw</t>
  </si>
  <si>
    <t xml:space="preserve">Klik_Zn09</t>
  </si>
  <si>
    <t xml:space="preserve">Klik_Zn08</t>
  </si>
  <si>
    <t xml:space="preserve">Klik_Zn07</t>
  </si>
  <si>
    <t xml:space="preserve">Klik_Zn055</t>
  </si>
  <si>
    <t xml:space="preserve">Klik_Zn05</t>
  </si>
  <si>
    <t xml:space="preserve">Klik_Zn045</t>
  </si>
  <si>
    <t xml:space="preserve">Klik_Zn04</t>
  </si>
  <si>
    <t xml:space="preserve">Klik_Zn035</t>
  </si>
  <si>
    <t xml:space="preserve">Кликфальц Mini</t>
  </si>
  <si>
    <t xml:space="preserve">Klik_mini_PurMatt</t>
  </si>
  <si>
    <t xml:space="preserve">Klik_mini_Pur</t>
  </si>
  <si>
    <t xml:space="preserve">Klik_mini_QproMatt</t>
  </si>
  <si>
    <t xml:space="preserve">Klik_mini_Q</t>
  </si>
  <si>
    <t xml:space="preserve">Klik_mini_Ql</t>
  </si>
  <si>
    <t xml:space="preserve">Klik_mini_Vel</t>
  </si>
  <si>
    <t xml:space="preserve">Klik_mini_Atl</t>
  </si>
  <si>
    <t xml:space="preserve">Klik_mini_Ptdp</t>
  </si>
  <si>
    <t xml:space="preserve">Klik_mini_Pt</t>
  </si>
  <si>
    <t xml:space="preserve">Klik_mini_PurProMatt275</t>
  </si>
  <si>
    <t xml:space="preserve">Klik_mini_PurLiteMatt</t>
  </si>
  <si>
    <t xml:space="preserve">Klik_mini_SatMatt</t>
  </si>
  <si>
    <t xml:space="preserve">Klik_mini_StBarhat</t>
  </si>
  <si>
    <t xml:space="preserve">Klik_mini_Dr05</t>
  </si>
  <si>
    <t xml:space="preserve">Klik_mini_Dr</t>
  </si>
  <si>
    <t xml:space="preserve">Klik_mini_Sat</t>
  </si>
  <si>
    <t xml:space="preserve">Klik_mini_Pe045</t>
  </si>
  <si>
    <t xml:space="preserve">Klik_mini_PEdp</t>
  </si>
  <si>
    <t xml:space="preserve">Klik_mini_Pe08</t>
  </si>
  <si>
    <t xml:space="preserve">Klik_mini_Pe07</t>
  </si>
  <si>
    <t xml:space="preserve">Klik_mini_Pe065</t>
  </si>
  <si>
    <t xml:space="preserve">Klik_mini_Pe04</t>
  </si>
  <si>
    <t xml:space="preserve">Klik_mini_Pe04dp</t>
  </si>
  <si>
    <t xml:space="preserve">Klik_mini_PeMatt04dp</t>
  </si>
  <si>
    <t xml:space="preserve">Klik_mini_dachPr</t>
  </si>
  <si>
    <t xml:space="preserve">Klik_mini_dachSk</t>
  </si>
  <si>
    <t xml:space="preserve">Klik_mini_dachPr_k</t>
  </si>
  <si>
    <t xml:space="preserve">Klik_mini_dachPr_tw</t>
  </si>
  <si>
    <t xml:space="preserve">Klik_mini_Zn09</t>
  </si>
  <si>
    <t xml:space="preserve">Klik_mini_Zn08</t>
  </si>
  <si>
    <t xml:space="preserve">Klik_mini_Zn07</t>
  </si>
  <si>
    <t xml:space="preserve">Klik_mini_Zn055</t>
  </si>
  <si>
    <t xml:space="preserve">Klik_mini_Zn05</t>
  </si>
  <si>
    <t xml:space="preserve">Klik_mini_Zn045</t>
  </si>
  <si>
    <t xml:space="preserve">Klik_mini_Zn04</t>
  </si>
  <si>
    <t xml:space="preserve">Klik_mini_Zn035</t>
  </si>
  <si>
    <t xml:space="preserve">PnC8_PurMatt</t>
  </si>
  <si>
    <t xml:space="preserve">PnC8_Pur</t>
  </si>
  <si>
    <t xml:space="preserve">PnC8_QproMatt</t>
  </si>
  <si>
    <t xml:space="preserve">PnC8_Q</t>
  </si>
  <si>
    <t xml:space="preserve">PnC8_Ql</t>
  </si>
  <si>
    <t xml:space="preserve">PnC8_Vel</t>
  </si>
  <si>
    <t xml:space="preserve">PnC8_Atl</t>
  </si>
  <si>
    <t xml:space="preserve">PnC8_Ptdp</t>
  </si>
  <si>
    <t xml:space="preserve">PnC8_Pt</t>
  </si>
  <si>
    <t xml:space="preserve">PnC8_PtRFdp</t>
  </si>
  <si>
    <t xml:space="preserve">PnC8_PtRF</t>
  </si>
  <si>
    <t xml:space="preserve">PnC8_PurProMatt275</t>
  </si>
  <si>
    <t xml:space="preserve">PnC8_PurLiteMatt</t>
  </si>
  <si>
    <t xml:space="preserve">PnC8_SatMatt</t>
  </si>
  <si>
    <t xml:space="preserve">PnC8_StBarhat</t>
  </si>
  <si>
    <t xml:space="preserve">PnC8_Dr05</t>
  </si>
  <si>
    <t xml:space="preserve">PnC8_Dr</t>
  </si>
  <si>
    <t xml:space="preserve">PnC8_Sat</t>
  </si>
  <si>
    <t xml:space="preserve">PnC8_Pe045</t>
  </si>
  <si>
    <t xml:space="preserve">PnC8_PEdp</t>
  </si>
  <si>
    <t xml:space="preserve">PnC8_Pe08</t>
  </si>
  <si>
    <t xml:space="preserve">PnC8_Pe07</t>
  </si>
  <si>
    <t xml:space="preserve">PnC8_Pe065</t>
  </si>
  <si>
    <t xml:space="preserve">PnC8_Pe04</t>
  </si>
  <si>
    <t xml:space="preserve">PnC8_Pe04dp</t>
  </si>
  <si>
    <t xml:space="preserve">PnC8_PeMatt04dp</t>
  </si>
  <si>
    <t xml:space="preserve">PnC8_dachPr</t>
  </si>
  <si>
    <t xml:space="preserve">PnC8_dachSk</t>
  </si>
  <si>
    <t xml:space="preserve">PnC8_dachPr_k</t>
  </si>
  <si>
    <t xml:space="preserve">PnC8_dachPr_tw</t>
  </si>
  <si>
    <t xml:space="preserve">PnC8_Zn09</t>
  </si>
  <si>
    <t xml:space="preserve">PnC8_Zn08</t>
  </si>
  <si>
    <t xml:space="preserve">PnC8_Zn07</t>
  </si>
  <si>
    <t xml:space="preserve">PnC8_Zn055</t>
  </si>
  <si>
    <t xml:space="preserve">PnC8_Zn05</t>
  </si>
  <si>
    <t xml:space="preserve">PnC8_Zn045</t>
  </si>
  <si>
    <t xml:space="preserve">PnC8_Zn04</t>
  </si>
  <si>
    <t xml:space="preserve">PnC8_Zn035</t>
  </si>
  <si>
    <t xml:space="preserve">PnC8f_PurMatt</t>
  </si>
  <si>
    <t xml:space="preserve">PnC8f_Pur</t>
  </si>
  <si>
    <t xml:space="preserve">PnC8f_QproMatt</t>
  </si>
  <si>
    <t xml:space="preserve">PnC8f_Q</t>
  </si>
  <si>
    <t xml:space="preserve">PnC8f_Ql</t>
  </si>
  <si>
    <t xml:space="preserve">PnC8f_Vel</t>
  </si>
  <si>
    <t xml:space="preserve">PnC8f_Atl</t>
  </si>
  <si>
    <t xml:space="preserve">PnC8f_Ptdp</t>
  </si>
  <si>
    <t xml:space="preserve">PnC8f_Pt</t>
  </si>
  <si>
    <t xml:space="preserve">PnC8f_PtRFdp</t>
  </si>
  <si>
    <t xml:space="preserve">PnC8f_PtRF</t>
  </si>
  <si>
    <t xml:space="preserve">PnC8f_PurProMatt275</t>
  </si>
  <si>
    <t xml:space="preserve">PnC8f_PurLiteMatt</t>
  </si>
  <si>
    <t xml:space="preserve">PnC8f_SatMatt</t>
  </si>
  <si>
    <t xml:space="preserve">PnC8f_StBarhat</t>
  </si>
  <si>
    <t xml:space="preserve">PnC8f_Dr05</t>
  </si>
  <si>
    <t xml:space="preserve">PnC8f_Dr</t>
  </si>
  <si>
    <t xml:space="preserve">PnC8f_Sat</t>
  </si>
  <si>
    <t xml:space="preserve">PnC8f_Pe045</t>
  </si>
  <si>
    <t xml:space="preserve">PnC8f_PEdp</t>
  </si>
  <si>
    <t xml:space="preserve">PnC8f_Pe04</t>
  </si>
  <si>
    <t xml:space="preserve">PnC8f_Pe04dp</t>
  </si>
  <si>
    <t xml:space="preserve">PnC8f_PeMatt04dp</t>
  </si>
  <si>
    <t xml:space="preserve">PnC8f_Zn05</t>
  </si>
  <si>
    <t xml:space="preserve">PnC8f_Zn045</t>
  </si>
  <si>
    <t xml:space="preserve">PnC10_PurMatt</t>
  </si>
  <si>
    <t xml:space="preserve">PnC10_Pur</t>
  </si>
  <si>
    <t xml:space="preserve">PnC10_QproMatt</t>
  </si>
  <si>
    <t xml:space="preserve">PnC10_Q</t>
  </si>
  <si>
    <t xml:space="preserve">PnC10_Ql</t>
  </si>
  <si>
    <t xml:space="preserve">PnC10_Vel</t>
  </si>
  <si>
    <t xml:space="preserve">PnC10_Atl</t>
  </si>
  <si>
    <t xml:space="preserve">PnC10_Ptdp</t>
  </si>
  <si>
    <t xml:space="preserve">PnC10_Pt</t>
  </si>
  <si>
    <t xml:space="preserve">PnC10_PtRFdp</t>
  </si>
  <si>
    <t xml:space="preserve">PnC10_PtRF</t>
  </si>
  <si>
    <t xml:space="preserve">PnC10_PurProMatt275</t>
  </si>
  <si>
    <t xml:space="preserve">PnC10_PurLiteMatt</t>
  </si>
  <si>
    <t xml:space="preserve">PnC10_SatMatt</t>
  </si>
  <si>
    <t xml:space="preserve">PnC10_StBarhat</t>
  </si>
  <si>
    <t xml:space="preserve">PnC10_Dr05</t>
  </si>
  <si>
    <t xml:space="preserve">PnC10_Dr</t>
  </si>
  <si>
    <t xml:space="preserve">PnC10_Sat</t>
  </si>
  <si>
    <t xml:space="preserve">PnC10_Pe045</t>
  </si>
  <si>
    <t xml:space="preserve">PnC10_PEdp</t>
  </si>
  <si>
    <t xml:space="preserve">PnC10_Pe08</t>
  </si>
  <si>
    <t xml:space="preserve">PnC10_Pe07</t>
  </si>
  <si>
    <t xml:space="preserve">PnC10_Pe065</t>
  </si>
  <si>
    <t xml:space="preserve">PnC10_Pe04</t>
  </si>
  <si>
    <t xml:space="preserve">PnC10_Pe04dp</t>
  </si>
  <si>
    <t xml:space="preserve">PnC10_PeMatt04dp</t>
  </si>
  <si>
    <t xml:space="preserve">PnC10_dachPr</t>
  </si>
  <si>
    <t xml:space="preserve">PnC10_dachSk</t>
  </si>
  <si>
    <t xml:space="preserve">PnC10_dachPr_k</t>
  </si>
  <si>
    <t xml:space="preserve">PnC10_dachPr_tw</t>
  </si>
  <si>
    <t xml:space="preserve">PnC10_Zn09</t>
  </si>
  <si>
    <t xml:space="preserve">PnC10_Zn08</t>
  </si>
  <si>
    <t xml:space="preserve">PnC10_Zn07</t>
  </si>
  <si>
    <t xml:space="preserve">PnC10_Zn055</t>
  </si>
  <si>
    <t xml:space="preserve">PnC10_Zn05</t>
  </si>
  <si>
    <t xml:space="preserve">PnC10_Zn045</t>
  </si>
  <si>
    <t xml:space="preserve">PnC10_Zn04</t>
  </si>
  <si>
    <t xml:space="preserve">PnC10_Zn035</t>
  </si>
  <si>
    <t xml:space="preserve">PnC10f_PurMatt</t>
  </si>
  <si>
    <t xml:space="preserve">PnC10f_Pur</t>
  </si>
  <si>
    <t xml:space="preserve">PnC10f_QproMatt</t>
  </si>
  <si>
    <t xml:space="preserve">PnC10f_Q</t>
  </si>
  <si>
    <t xml:space="preserve">PnC10f_Ql</t>
  </si>
  <si>
    <t xml:space="preserve">PnC10f_Vel</t>
  </si>
  <si>
    <t xml:space="preserve">PnC10f_Atl</t>
  </si>
  <si>
    <t xml:space="preserve">PnC10f_Ptdp</t>
  </si>
  <si>
    <t xml:space="preserve">PnC10f_Pt</t>
  </si>
  <si>
    <t xml:space="preserve">PnC10f_PtRFdp</t>
  </si>
  <si>
    <t xml:space="preserve">PnC10f_PtRF</t>
  </si>
  <si>
    <t xml:space="preserve">PnC10f_PurProMatt275</t>
  </si>
  <si>
    <t xml:space="preserve">PnC10f_PurLiteMatt</t>
  </si>
  <si>
    <t xml:space="preserve">PnC10f_SatMatt</t>
  </si>
  <si>
    <t xml:space="preserve">PnC10f_StBarhat</t>
  </si>
  <si>
    <t xml:space="preserve">PnC10f_Dr05</t>
  </si>
  <si>
    <t xml:space="preserve">PnC10f_Dr</t>
  </si>
  <si>
    <t xml:space="preserve">PnC10f_Sat</t>
  </si>
  <si>
    <t xml:space="preserve">PnC10f_Pe045</t>
  </si>
  <si>
    <t xml:space="preserve">PnC10f_PEdp</t>
  </si>
  <si>
    <t xml:space="preserve">PnC10f_Pe08</t>
  </si>
  <si>
    <t xml:space="preserve">PnC10f_Pe07</t>
  </si>
  <si>
    <t xml:space="preserve">PnC10f_Pe065</t>
  </si>
  <si>
    <t xml:space="preserve">PnC10f_Pe04</t>
  </si>
  <si>
    <t xml:space="preserve">PnC10f_Pe04dp</t>
  </si>
  <si>
    <t xml:space="preserve">PnC10f_PeMatt04dp</t>
  </si>
  <si>
    <t xml:space="preserve">PnC10f_dachPr</t>
  </si>
  <si>
    <t xml:space="preserve">PnC10f_dachSk</t>
  </si>
  <si>
    <t xml:space="preserve">PnC10f_dachPr_k</t>
  </si>
  <si>
    <t xml:space="preserve">PnC10f_dachPr_tw</t>
  </si>
  <si>
    <t xml:space="preserve">PnC10f_Zn09</t>
  </si>
  <si>
    <t xml:space="preserve">PnC10f_Zn08</t>
  </si>
  <si>
    <t xml:space="preserve">PnC10f_Zn07</t>
  </si>
  <si>
    <t xml:space="preserve">PnC10f_Zn055</t>
  </si>
  <si>
    <t xml:space="preserve">PnC10f_Zn05</t>
  </si>
  <si>
    <t xml:space="preserve">PnC10f_Zn045</t>
  </si>
  <si>
    <t xml:space="preserve">PnC10f_Zn04</t>
  </si>
  <si>
    <t xml:space="preserve">PnC10f_Zn035</t>
  </si>
  <si>
    <t xml:space="preserve">PnC20_PurMatt</t>
  </si>
  <si>
    <t xml:space="preserve">PnC20_Pur</t>
  </si>
  <si>
    <t xml:space="preserve">PnC20_QproMatt</t>
  </si>
  <si>
    <t xml:space="preserve">PnC20_Q</t>
  </si>
  <si>
    <t xml:space="preserve">PnC20_Ql</t>
  </si>
  <si>
    <t xml:space="preserve">PnC20_Vel</t>
  </si>
  <si>
    <t xml:space="preserve">PnC20_Atl</t>
  </si>
  <si>
    <t xml:space="preserve">PnC20_Ptdp</t>
  </si>
  <si>
    <t xml:space="preserve">PnC20_Pt</t>
  </si>
  <si>
    <t xml:space="preserve">PnC20_PtRFdp</t>
  </si>
  <si>
    <t xml:space="preserve">PnC20_PtRF</t>
  </si>
  <si>
    <t xml:space="preserve">PnC20_PurProMatt275</t>
  </si>
  <si>
    <t xml:space="preserve">PnC20_PurLiteMatt</t>
  </si>
  <si>
    <t xml:space="preserve">PnC20_SatMatt</t>
  </si>
  <si>
    <t xml:space="preserve">PnC20_StBarhat</t>
  </si>
  <si>
    <t xml:space="preserve">PnC20_Dr05</t>
  </si>
  <si>
    <t xml:space="preserve">PnC20_Dr</t>
  </si>
  <si>
    <t xml:space="preserve">PnC20_Sat</t>
  </si>
  <si>
    <t xml:space="preserve">PnC20_Pe045</t>
  </si>
  <si>
    <t xml:space="preserve">PnC20_PEdp</t>
  </si>
  <si>
    <t xml:space="preserve">PnC20_Pe08</t>
  </si>
  <si>
    <t xml:space="preserve">PnC20_Pe07</t>
  </si>
  <si>
    <t xml:space="preserve">PnC20_Pe065</t>
  </si>
  <si>
    <t xml:space="preserve">PnC20_Pe04</t>
  </si>
  <si>
    <t xml:space="preserve">PnC20_Pe04dp</t>
  </si>
  <si>
    <t xml:space="preserve">PnC20_PeMatt04dp</t>
  </si>
  <si>
    <t xml:space="preserve">PnC20_dachPr</t>
  </si>
  <si>
    <t xml:space="preserve">PnC20_dachSk</t>
  </si>
  <si>
    <t xml:space="preserve">PnC20_dachPr_k</t>
  </si>
  <si>
    <t xml:space="preserve">PnC20_dachPr_tw</t>
  </si>
  <si>
    <t xml:space="preserve">PnC20_Zn09</t>
  </si>
  <si>
    <t xml:space="preserve">PnC20_Zn08</t>
  </si>
  <si>
    <t xml:space="preserve">PnC20_Zn07</t>
  </si>
  <si>
    <t xml:space="preserve">PnC20_Zn055</t>
  </si>
  <si>
    <t xml:space="preserve">PnC20_Zn05</t>
  </si>
  <si>
    <t xml:space="preserve">PnC20_Zn045</t>
  </si>
  <si>
    <t xml:space="preserve">PnC20_Zn04</t>
  </si>
  <si>
    <t xml:space="preserve">PnC20_Zn035</t>
  </si>
  <si>
    <t xml:space="preserve">Профнастил С20 Фигурный</t>
  </si>
  <si>
    <t xml:space="preserve">PnC20f_Ql</t>
  </si>
  <si>
    <t xml:space="preserve">PnC20f_Vel</t>
  </si>
  <si>
    <t xml:space="preserve">PnC20f_Atl</t>
  </si>
  <si>
    <t xml:space="preserve">PnC20f_Pt</t>
  </si>
  <si>
    <t xml:space="preserve">PnC20f_Dr05</t>
  </si>
  <si>
    <t xml:space="preserve">PnC20f_Dr</t>
  </si>
  <si>
    <t xml:space="preserve">PnC20f_Sat</t>
  </si>
  <si>
    <t xml:space="preserve">PnC20f_Pe045</t>
  </si>
  <si>
    <t xml:space="preserve">PnC20f_PEdp</t>
  </si>
  <si>
    <t xml:space="preserve">PnC20f_Pe04dp</t>
  </si>
  <si>
    <t xml:space="preserve">PnC20f_PeMatt04dp</t>
  </si>
  <si>
    <t xml:space="preserve">PnC20f_Zn046</t>
  </si>
  <si>
    <t xml:space="preserve">PnC21_PurMatt</t>
  </si>
  <si>
    <t xml:space="preserve">PnC21_Pur</t>
  </si>
  <si>
    <t xml:space="preserve">PnC21_QproMatt</t>
  </si>
  <si>
    <t xml:space="preserve">PnC21_Q</t>
  </si>
  <si>
    <t xml:space="preserve">PnC21_Ql</t>
  </si>
  <si>
    <t xml:space="preserve">PnC21_Vel</t>
  </si>
  <si>
    <t xml:space="preserve">PnC21_Atl</t>
  </si>
  <si>
    <t xml:space="preserve">PnC21_Ptdp</t>
  </si>
  <si>
    <t xml:space="preserve">PnC21_Pt</t>
  </si>
  <si>
    <t xml:space="preserve">PnC21_PtRFdp</t>
  </si>
  <si>
    <t xml:space="preserve">PnC21_PtRF</t>
  </si>
  <si>
    <t xml:space="preserve">PnC21_PurProMatt275</t>
  </si>
  <si>
    <t xml:space="preserve">PnC21_PurLiteMatt</t>
  </si>
  <si>
    <t xml:space="preserve">PnC21_SatMatt</t>
  </si>
  <si>
    <t xml:space="preserve">PnC21_StBarhat</t>
  </si>
  <si>
    <t xml:space="preserve">PnC21_Dr05</t>
  </si>
  <si>
    <t xml:space="preserve">PnC21_Dr</t>
  </si>
  <si>
    <t xml:space="preserve">PnC21_Sat</t>
  </si>
  <si>
    <t xml:space="preserve">PnC21_Pe045</t>
  </si>
  <si>
    <t xml:space="preserve">PnC21_PEdp</t>
  </si>
  <si>
    <t xml:space="preserve">PnC21_Pe08</t>
  </si>
  <si>
    <t xml:space="preserve">PnC21_Pe07</t>
  </si>
  <si>
    <t xml:space="preserve">PnC21_Pe065</t>
  </si>
  <si>
    <t xml:space="preserve">PnC21_Pe04</t>
  </si>
  <si>
    <t xml:space="preserve">PnC21_Pe04dp</t>
  </si>
  <si>
    <t xml:space="preserve">PnC21_PeMatt04dp</t>
  </si>
  <si>
    <t xml:space="preserve">PnC21_dachPr</t>
  </si>
  <si>
    <t xml:space="preserve">PnC21_dachSk</t>
  </si>
  <si>
    <t xml:space="preserve">PnC21_dachPr_k</t>
  </si>
  <si>
    <t xml:space="preserve">PnC21_dachPr_tw</t>
  </si>
  <si>
    <t xml:space="preserve">PnC21_Zn09</t>
  </si>
  <si>
    <t xml:space="preserve">PnC21_Zn08</t>
  </si>
  <si>
    <t xml:space="preserve">PnC21_Zn07</t>
  </si>
  <si>
    <t xml:space="preserve">PnC21_Zn055</t>
  </si>
  <si>
    <t xml:space="preserve">PnC21_Zn05</t>
  </si>
  <si>
    <t xml:space="preserve">PnC21_Zn045</t>
  </si>
  <si>
    <t xml:space="preserve">PnC21_Zn04</t>
  </si>
  <si>
    <t xml:space="preserve">PnC21_Zn035</t>
  </si>
  <si>
    <t xml:space="preserve">PnHC35_PurMatt</t>
  </si>
  <si>
    <t xml:space="preserve">PnHC35_Pur</t>
  </si>
  <si>
    <t xml:space="preserve">PnHC35_QproMatt</t>
  </si>
  <si>
    <t xml:space="preserve">PnHC35_Q</t>
  </si>
  <si>
    <t xml:space="preserve">PnHC35_Ql</t>
  </si>
  <si>
    <t xml:space="preserve">PnHC35_Vel</t>
  </si>
  <si>
    <t xml:space="preserve">PnHC35_Atl</t>
  </si>
  <si>
    <t xml:space="preserve">PnHC35_Ptdp</t>
  </si>
  <si>
    <t xml:space="preserve">PnHC35_Pt</t>
  </si>
  <si>
    <t xml:space="preserve">PnHC35_PtRFdp</t>
  </si>
  <si>
    <t xml:space="preserve">PnHC35_PtRF</t>
  </si>
  <si>
    <t xml:space="preserve">PnHC35_PurProMatt275</t>
  </si>
  <si>
    <t xml:space="preserve">PnHC35_PurLiteMatt</t>
  </si>
  <si>
    <t xml:space="preserve">PnHC35_SatMatt</t>
  </si>
  <si>
    <t xml:space="preserve">PnHC35_StBarhat</t>
  </si>
  <si>
    <t xml:space="preserve">PnHC35_Dr05</t>
  </si>
  <si>
    <t xml:space="preserve">PnHC35_Dr</t>
  </si>
  <si>
    <t xml:space="preserve">PnHC35_Sat</t>
  </si>
  <si>
    <t xml:space="preserve">PnHC35_Pe045</t>
  </si>
  <si>
    <t xml:space="preserve">PnHC35_PEdp</t>
  </si>
  <si>
    <t xml:space="preserve">PnHC35_Pe08</t>
  </si>
  <si>
    <t xml:space="preserve">PnHC35_Pe07</t>
  </si>
  <si>
    <t xml:space="preserve">PnHC35_Pe065</t>
  </si>
  <si>
    <t xml:space="preserve">PnHC35_Pe04</t>
  </si>
  <si>
    <t xml:space="preserve">PnHC35_Pe04dp</t>
  </si>
  <si>
    <t xml:space="preserve">PnHC35_PeMatt04dp</t>
  </si>
  <si>
    <t xml:space="preserve">PnHC35_dachPr</t>
  </si>
  <si>
    <t xml:space="preserve">PnHC35_dachSk</t>
  </si>
  <si>
    <t xml:space="preserve">PnHC35_dachPr_k</t>
  </si>
  <si>
    <t xml:space="preserve">PnHC35_dachPr_tw</t>
  </si>
  <si>
    <t xml:space="preserve">PnHC35_Zn09</t>
  </si>
  <si>
    <t xml:space="preserve">PnHC35_Zn08</t>
  </si>
  <si>
    <t xml:space="preserve">PnHC35_Zn07</t>
  </si>
  <si>
    <t xml:space="preserve">PnHC35_Zn055</t>
  </si>
  <si>
    <t xml:space="preserve">PnHC35_Zn05</t>
  </si>
  <si>
    <t xml:space="preserve">PnHC35_Zn045</t>
  </si>
  <si>
    <t xml:space="preserve">PnHC35_Zn04</t>
  </si>
  <si>
    <t xml:space="preserve">PnHC35_Zn035</t>
  </si>
  <si>
    <t xml:space="preserve">Профнастил НС44</t>
  </si>
  <si>
    <t xml:space="preserve">PnHC44_PurMatt</t>
  </si>
  <si>
    <t xml:space="preserve">PnHC44_Pur</t>
  </si>
  <si>
    <t xml:space="preserve">PnHC44_QproMatt</t>
  </si>
  <si>
    <t xml:space="preserve">PnHC44_Q</t>
  </si>
  <si>
    <t xml:space="preserve">PnHC44_Ql</t>
  </si>
  <si>
    <t xml:space="preserve">PnHC44_Vel</t>
  </si>
  <si>
    <t xml:space="preserve">PnHC44_Atl</t>
  </si>
  <si>
    <t xml:space="preserve">PnHC44_PurProMatt275</t>
  </si>
  <si>
    <t xml:space="preserve">PnHC44_PurLiteMatt</t>
  </si>
  <si>
    <t xml:space="preserve">PnHC44_SatMatt</t>
  </si>
  <si>
    <t xml:space="preserve">PnHC44_StBarhat</t>
  </si>
  <si>
    <t xml:space="preserve">PnHC44_Dr05</t>
  </si>
  <si>
    <t xml:space="preserve">PnHC44_Sat</t>
  </si>
  <si>
    <t xml:space="preserve">PnHC44_Pe08</t>
  </si>
  <si>
    <t xml:space="preserve">PnHC44_Pe07</t>
  </si>
  <si>
    <t xml:space="preserve">PnHC44_Zn08</t>
  </si>
  <si>
    <t xml:space="preserve">PnHC44_Zn07</t>
  </si>
  <si>
    <t xml:space="preserve">PnHC44_Zn055</t>
  </si>
  <si>
    <t xml:space="preserve">PnHC44_Zn05</t>
  </si>
  <si>
    <t xml:space="preserve">PnH60_PurMatt</t>
  </si>
  <si>
    <t xml:space="preserve">PnH60_Pur</t>
  </si>
  <si>
    <t xml:space="preserve">PnH60_QproMatt</t>
  </si>
  <si>
    <t xml:space="preserve">PnH60_Q</t>
  </si>
  <si>
    <t xml:space="preserve">PnH60_Ql</t>
  </si>
  <si>
    <t xml:space="preserve">PnH60_Vel</t>
  </si>
  <si>
    <t xml:space="preserve">PnH60_Atl</t>
  </si>
  <si>
    <t xml:space="preserve">PnH60_Ptdp</t>
  </si>
  <si>
    <t xml:space="preserve">PnH60_Pt</t>
  </si>
  <si>
    <t xml:space="preserve">PnH60_PtRFdp</t>
  </si>
  <si>
    <t xml:space="preserve">PnH60_PtRF</t>
  </si>
  <si>
    <t xml:space="preserve">PnH60_PurProMatt275</t>
  </si>
  <si>
    <t xml:space="preserve">PnH60_PurLiteMatt</t>
  </si>
  <si>
    <t xml:space="preserve">PnH60_SatMatt</t>
  </si>
  <si>
    <t xml:space="preserve">PnH60_StBarhat</t>
  </si>
  <si>
    <t xml:space="preserve">PnH60_Dr05</t>
  </si>
  <si>
    <t xml:space="preserve">PnH60_Dr</t>
  </si>
  <si>
    <t xml:space="preserve">PnH60_Sat</t>
  </si>
  <si>
    <t xml:space="preserve">PnH60_Pe045</t>
  </si>
  <si>
    <t xml:space="preserve">PnH60_PEdp</t>
  </si>
  <si>
    <t xml:space="preserve">PnH60_Pe08</t>
  </si>
  <si>
    <t xml:space="preserve">PnH60_Pe07</t>
  </si>
  <si>
    <t xml:space="preserve">PnH60_Pe065</t>
  </si>
  <si>
    <t xml:space="preserve">PnH60_Pe04</t>
  </si>
  <si>
    <t xml:space="preserve">PnH60_Pe04dp</t>
  </si>
  <si>
    <t xml:space="preserve">PnH60_PeMatt04dp</t>
  </si>
  <si>
    <t xml:space="preserve">PnH60_dachPr</t>
  </si>
  <si>
    <t xml:space="preserve">PnH60_dachSk</t>
  </si>
  <si>
    <t xml:space="preserve">PnH60_dachPr_k</t>
  </si>
  <si>
    <t xml:space="preserve">PnH60_dachPr_tw</t>
  </si>
  <si>
    <t xml:space="preserve">PnH60_Zn09</t>
  </si>
  <si>
    <t xml:space="preserve">PnH60_Zn08</t>
  </si>
  <si>
    <t xml:space="preserve">PnH60_Zn07</t>
  </si>
  <si>
    <t xml:space="preserve">PnH60_Zn055</t>
  </si>
  <si>
    <t xml:space="preserve">PnH60_Zn05</t>
  </si>
  <si>
    <t xml:space="preserve">PnH60_Zn045</t>
  </si>
  <si>
    <t xml:space="preserve">PnH60_Zn04</t>
  </si>
  <si>
    <t xml:space="preserve">PnH60_Zn035</t>
  </si>
  <si>
    <t xml:space="preserve">Профнастил Н75</t>
  </si>
  <si>
    <t xml:space="preserve">PnH75_PurMatt</t>
  </si>
  <si>
    <t xml:space="preserve">PnH75_Pur</t>
  </si>
  <si>
    <t xml:space="preserve">PnH75_QproMatt</t>
  </si>
  <si>
    <t xml:space="preserve">PnH75_Q</t>
  </si>
  <si>
    <t xml:space="preserve">PnH75_Ql</t>
  </si>
  <si>
    <t xml:space="preserve">PnH75_Vel</t>
  </si>
  <si>
    <t xml:space="preserve">PnH75_Atl</t>
  </si>
  <si>
    <t xml:space="preserve">PnH75_Ptdp</t>
  </si>
  <si>
    <t xml:space="preserve">PnH75_Pt</t>
  </si>
  <si>
    <t xml:space="preserve">PnH75_PurProMatt275</t>
  </si>
  <si>
    <t xml:space="preserve">PnH75_PurLiteMatt</t>
  </si>
  <si>
    <t xml:space="preserve">PnH75_SatMatt</t>
  </si>
  <si>
    <t xml:space="preserve">PnH75_StBarhat</t>
  </si>
  <si>
    <t xml:space="preserve">PnH75_Dr05</t>
  </si>
  <si>
    <t xml:space="preserve">PnH75_Dr</t>
  </si>
  <si>
    <t xml:space="preserve">PnH75_Sat</t>
  </si>
  <si>
    <t xml:space="preserve">PnH75_Pe045</t>
  </si>
  <si>
    <t xml:space="preserve">PnH75_PEdp</t>
  </si>
  <si>
    <t xml:space="preserve">PnH75_Pe08</t>
  </si>
  <si>
    <t xml:space="preserve">PnH75_Pe07</t>
  </si>
  <si>
    <t xml:space="preserve">PnH75_Pe065</t>
  </si>
  <si>
    <t xml:space="preserve">PnH75_Pe04</t>
  </si>
  <si>
    <t xml:space="preserve">PnH75_Pe04dp</t>
  </si>
  <si>
    <t xml:space="preserve">PnH75_PeMatt04dp</t>
  </si>
  <si>
    <t xml:space="preserve">PnH75_dachPr</t>
  </si>
  <si>
    <t xml:space="preserve">PnH75_dachSk</t>
  </si>
  <si>
    <t xml:space="preserve">PnH75_dachPr_k</t>
  </si>
  <si>
    <t xml:space="preserve">PnH75_dachPr_tw</t>
  </si>
  <si>
    <t xml:space="preserve">PnH75_Zn09</t>
  </si>
  <si>
    <t xml:space="preserve">PnH75_Zn08</t>
  </si>
  <si>
    <t xml:space="preserve">PnH75_Zn07</t>
  </si>
  <si>
    <t xml:space="preserve">PnH75_Zn055</t>
  </si>
  <si>
    <t xml:space="preserve">PnH75_Zn05</t>
  </si>
  <si>
    <t xml:space="preserve">PnH75_Zn045</t>
  </si>
  <si>
    <t xml:space="preserve">PnH75_Zn04</t>
  </si>
  <si>
    <t xml:space="preserve">PnH75_Zn035</t>
  </si>
  <si>
    <t xml:space="preserve">ShtripsFalz_PurMatt</t>
  </si>
  <si>
    <t xml:space="preserve">ShtripsFalz_Pur</t>
  </si>
  <si>
    <t xml:space="preserve">ShtripsFalz_PurFap</t>
  </si>
  <si>
    <t xml:space="preserve">ShtripsFalz_QproMatt</t>
  </si>
  <si>
    <t xml:space="preserve">ShtripsFalz_Q</t>
  </si>
  <si>
    <t xml:space="preserve">ShtripsFalz_Ql</t>
  </si>
  <si>
    <t xml:space="preserve">ShtripsFalz_Vel</t>
  </si>
  <si>
    <t xml:space="preserve">ShtripsFalz_Atl</t>
  </si>
  <si>
    <t xml:space="preserve">ShtripsFalz_Ptdp</t>
  </si>
  <si>
    <t xml:space="preserve">ShtripsFalz_Pt</t>
  </si>
  <si>
    <t xml:space="preserve">ShtripsFalz_PtRFdp</t>
  </si>
  <si>
    <t xml:space="preserve">ShtripsFalz_PtRF</t>
  </si>
  <si>
    <t xml:space="preserve">ShtripsFalz_PurProMatt275</t>
  </si>
  <si>
    <t xml:space="preserve">ShtripsFalz_PurLiteMatt</t>
  </si>
  <si>
    <t xml:space="preserve">ShtripsFalz_SatMatt</t>
  </si>
  <si>
    <t xml:space="preserve">ShtripsFalz_StBarhat</t>
  </si>
  <si>
    <t xml:space="preserve">ShtripsFalz_Dr05</t>
  </si>
  <si>
    <t xml:space="preserve">ShtripsFalz_Dr</t>
  </si>
  <si>
    <t xml:space="preserve">ShtripsFalz_Sat</t>
  </si>
  <si>
    <t xml:space="preserve">ShtripsFalz_Pe045</t>
  </si>
  <si>
    <t xml:space="preserve">ShtripsFalz_PEdp</t>
  </si>
  <si>
    <t xml:space="preserve">ShtripsFalz_Pe08</t>
  </si>
  <si>
    <t xml:space="preserve">ShtripsFalz_Pe07</t>
  </si>
  <si>
    <t xml:space="preserve">ShtripsFalz_Pe065</t>
  </si>
  <si>
    <t xml:space="preserve">ShtripsFalz_Pe04</t>
  </si>
  <si>
    <t xml:space="preserve">ShtripsFalz_Pe04dp</t>
  </si>
  <si>
    <t xml:space="preserve">ShtripsFalz_PeMatt04dp</t>
  </si>
  <si>
    <t xml:space="preserve">ShtripsFalz_dachPr</t>
  </si>
  <si>
    <t xml:space="preserve">ShtripsFalz_dachSk</t>
  </si>
  <si>
    <t xml:space="preserve">ShtripsFalz_dachPr_k</t>
  </si>
  <si>
    <t xml:space="preserve">ShtripsFalz_dachPr_tw</t>
  </si>
  <si>
    <t xml:space="preserve">ShtripsFalz_Zn09</t>
  </si>
  <si>
    <t xml:space="preserve">ShtripsFalz_Zn08</t>
  </si>
  <si>
    <t xml:space="preserve">ShtripsFalz_Zn07</t>
  </si>
  <si>
    <t xml:space="preserve">ShtripsFalz_Zn055</t>
  </si>
  <si>
    <t xml:space="preserve">ShtripsFalz_Zn05</t>
  </si>
  <si>
    <t xml:space="preserve">ShtripsFalz_Zn045</t>
  </si>
  <si>
    <t xml:space="preserve">ShtripsFalz_Zn04</t>
  </si>
  <si>
    <t xml:space="preserve">ShtripsFalz_Zn035</t>
  </si>
  <si>
    <t xml:space="preserve">Штрипс
Отмотка</t>
  </si>
  <si>
    <t xml:space="preserve">Shtrips_PurMatt</t>
  </si>
  <si>
    <t xml:space="preserve">Shtrips_Pur</t>
  </si>
  <si>
    <t xml:space="preserve">Shtrips_PurFap</t>
  </si>
  <si>
    <t xml:space="preserve">Shtrips_QproMatt</t>
  </si>
  <si>
    <t xml:space="preserve">Shtrips_Q</t>
  </si>
  <si>
    <t xml:space="preserve">Shtrips_Ql</t>
  </si>
  <si>
    <t xml:space="preserve">Shtrips_Vel</t>
  </si>
  <si>
    <t xml:space="preserve">Shtrips_Atl</t>
  </si>
  <si>
    <t xml:space="preserve">Shtrips_Ptdp</t>
  </si>
  <si>
    <t xml:space="preserve">Shtrips_Pt</t>
  </si>
  <si>
    <t xml:space="preserve">Shtrips_PtRFdp</t>
  </si>
  <si>
    <t xml:space="preserve">Shtrips_PtRF</t>
  </si>
  <si>
    <t xml:space="preserve">Shtrips_PurProMatt275</t>
  </si>
  <si>
    <t xml:space="preserve">Shtrips_PurLiteMatt</t>
  </si>
  <si>
    <t xml:space="preserve">Shtrips_SatMatt</t>
  </si>
  <si>
    <t xml:space="preserve">Shtrips_StBarhat</t>
  </si>
  <si>
    <t xml:space="preserve">Shtrips_Dr05</t>
  </si>
  <si>
    <t xml:space="preserve">Shtrips_Dr</t>
  </si>
  <si>
    <t xml:space="preserve">Shtrips_Sat</t>
  </si>
  <si>
    <t xml:space="preserve">Shtrips_Pe045</t>
  </si>
  <si>
    <t xml:space="preserve">Shtrips_PEdp</t>
  </si>
  <si>
    <t xml:space="preserve">Shtrips_Pe08</t>
  </si>
  <si>
    <t xml:space="preserve">Shtrips_Pe07</t>
  </si>
  <si>
    <t xml:space="preserve">Shtrips_Pe065</t>
  </si>
  <si>
    <t xml:space="preserve">Shtrips_Pe04</t>
  </si>
  <si>
    <t xml:space="preserve">Shtrips_Pe04dp</t>
  </si>
  <si>
    <t xml:space="preserve">Shtrips_PeMatt04dp</t>
  </si>
  <si>
    <t xml:space="preserve">Shtrips_dachPr</t>
  </si>
  <si>
    <t xml:space="preserve">Shtrips_dachSk</t>
  </si>
  <si>
    <t xml:space="preserve">Shtrips_dachPr_k</t>
  </si>
  <si>
    <t xml:space="preserve">Shtrips_dachPr_tw</t>
  </si>
  <si>
    <t xml:space="preserve">Shtrips_Zn09</t>
  </si>
  <si>
    <t xml:space="preserve">Shtrips_Zn08</t>
  </si>
  <si>
    <t xml:space="preserve">Shtrips_Zn07</t>
  </si>
  <si>
    <t xml:space="preserve">Shtrips_Zn055</t>
  </si>
  <si>
    <t xml:space="preserve">Shtrips_Zn05</t>
  </si>
  <si>
    <t xml:space="preserve">Shtrips_Zn045</t>
  </si>
  <si>
    <t xml:space="preserve">Shtrips_Zn04</t>
  </si>
  <si>
    <t xml:space="preserve">Shtrips_Zn035</t>
  </si>
  <si>
    <t xml:space="preserve">Плоский лист</t>
  </si>
  <si>
    <t xml:space="preserve">List_PurMatt</t>
  </si>
  <si>
    <t xml:space="preserve">List_Pur</t>
  </si>
  <si>
    <t xml:space="preserve">List_PurFap</t>
  </si>
  <si>
    <t xml:space="preserve">List_QproMatt</t>
  </si>
  <si>
    <t xml:space="preserve">List_Q</t>
  </si>
  <si>
    <t xml:space="preserve">List_Ql</t>
  </si>
  <si>
    <t xml:space="preserve">List_Vel</t>
  </si>
  <si>
    <t xml:space="preserve">List_Atl</t>
  </si>
  <si>
    <t xml:space="preserve">List_Ptdp</t>
  </si>
  <si>
    <t xml:space="preserve">List_Pt</t>
  </si>
  <si>
    <t xml:space="preserve">List_PtRFdp</t>
  </si>
  <si>
    <t xml:space="preserve">List_PtRF</t>
  </si>
  <si>
    <t xml:space="preserve">List_PurProMatt275</t>
  </si>
  <si>
    <t xml:space="preserve">List_PurLiteMatt</t>
  </si>
  <si>
    <t xml:space="preserve">List_SatMatt</t>
  </si>
  <si>
    <t xml:space="preserve">List_StBarhat</t>
  </si>
  <si>
    <t xml:space="preserve">List_Dr05</t>
  </si>
  <si>
    <t xml:space="preserve">List_Dr</t>
  </si>
  <si>
    <t xml:space="preserve">List_Sat</t>
  </si>
  <si>
    <t xml:space="preserve">List_Pe045</t>
  </si>
  <si>
    <t xml:space="preserve">List_PEdp</t>
  </si>
  <si>
    <t xml:space="preserve">List_Pe08</t>
  </si>
  <si>
    <t xml:space="preserve">List_Pe07</t>
  </si>
  <si>
    <t xml:space="preserve">List_Pe065</t>
  </si>
  <si>
    <t xml:space="preserve">List_Pe04</t>
  </si>
  <si>
    <t xml:space="preserve">List_Pe04dp</t>
  </si>
  <si>
    <t xml:space="preserve">List_PeMatt04dp</t>
  </si>
  <si>
    <t xml:space="preserve">List_dachPr</t>
  </si>
  <si>
    <t xml:space="preserve">List_dachSk</t>
  </si>
  <si>
    <t xml:space="preserve">List_dachPr_k</t>
  </si>
  <si>
    <t xml:space="preserve">List_dachPr_tw</t>
  </si>
  <si>
    <t xml:space="preserve">List_Zn09</t>
  </si>
  <si>
    <t xml:space="preserve">List_Zn08</t>
  </si>
  <si>
    <t xml:space="preserve">List_Zn07</t>
  </si>
  <si>
    <t xml:space="preserve">List_Zn055</t>
  </si>
  <si>
    <t xml:space="preserve">List_Zn05</t>
  </si>
  <si>
    <t xml:space="preserve">List_Zn045</t>
  </si>
  <si>
    <t xml:space="preserve">List_Zn04</t>
  </si>
  <si>
    <t xml:space="preserve">List_Zn035</t>
  </si>
  <si>
    <t xml:space="preserve">Корабельная Доска</t>
  </si>
  <si>
    <t xml:space="preserve">S_KDoska_PurMatt</t>
  </si>
  <si>
    <t xml:space="preserve">S_KDoska_Pur</t>
  </si>
  <si>
    <t xml:space="preserve">S_KDoska_QproMatt</t>
  </si>
  <si>
    <t xml:space="preserve">S_KDoska_Q</t>
  </si>
  <si>
    <t xml:space="preserve">S_KDoska_Ql</t>
  </si>
  <si>
    <t xml:space="preserve">S_KDoska_Vel</t>
  </si>
  <si>
    <t xml:space="preserve">S_KDoska_Atl</t>
  </si>
  <si>
    <t xml:space="preserve">S_KDoska_Ptdp</t>
  </si>
  <si>
    <t xml:space="preserve">S_KDoska_Pt</t>
  </si>
  <si>
    <t xml:space="preserve">S_KDoska_PtRFdp</t>
  </si>
  <si>
    <t xml:space="preserve">S_KDoska_PtRF</t>
  </si>
  <si>
    <t xml:space="preserve">S_KDoska_PurProMatt275</t>
  </si>
  <si>
    <t xml:space="preserve">S_KDoska_PurLiteMatt</t>
  </si>
  <si>
    <t xml:space="preserve">S_KDoska_SatMatt</t>
  </si>
  <si>
    <t xml:space="preserve">S_KDoska_StBarhat</t>
  </si>
  <si>
    <t xml:space="preserve">S_KDoska_Dr05</t>
  </si>
  <si>
    <t xml:space="preserve">S_KDoska_Dr</t>
  </si>
  <si>
    <t xml:space="preserve">S_KDoska_Sat</t>
  </si>
  <si>
    <t xml:space="preserve">S_KDoska_Pe045</t>
  </si>
  <si>
    <t xml:space="preserve">S_KDoska_PEdp</t>
  </si>
  <si>
    <t xml:space="preserve">S_KDoska_Pe08</t>
  </si>
  <si>
    <t xml:space="preserve">S_KDoska_Pe07</t>
  </si>
  <si>
    <t xml:space="preserve">S_KDoska_Pe065</t>
  </si>
  <si>
    <t xml:space="preserve">S_KDoska_Pe04</t>
  </si>
  <si>
    <t xml:space="preserve">S_KDoska_Pe04dp</t>
  </si>
  <si>
    <t xml:space="preserve">S_KDoska_PeMatt04dp</t>
  </si>
  <si>
    <t xml:space="preserve">S_KDoska_dachPr</t>
  </si>
  <si>
    <t xml:space="preserve">S_KDoska_dachSk</t>
  </si>
  <si>
    <t xml:space="preserve">S_KDoska_dachPr_k</t>
  </si>
  <si>
    <t xml:space="preserve">S_KDoska_dachPr_tw</t>
  </si>
  <si>
    <t xml:space="preserve">Корабельная Доска XL</t>
  </si>
  <si>
    <t xml:space="preserve">S_KDoskaXL_PurMatt</t>
  </si>
  <si>
    <t xml:space="preserve">S_KDoskaXL_Pur</t>
  </si>
  <si>
    <t xml:space="preserve">S_KDoskaXL_QproMatt</t>
  </si>
  <si>
    <t xml:space="preserve">S_KDoskaXL_Q</t>
  </si>
  <si>
    <t xml:space="preserve">S_KDoskaXL_Ql</t>
  </si>
  <si>
    <t xml:space="preserve">S_KDoskaXL_Vel</t>
  </si>
  <si>
    <t xml:space="preserve">S_KDoskaXL_Atl</t>
  </si>
  <si>
    <t xml:space="preserve">S_KDoskaXL_Ptdp</t>
  </si>
  <si>
    <t xml:space="preserve">S_KDoskaXL_Pt</t>
  </si>
  <si>
    <t xml:space="preserve">S_KDoskaXL_PtRFdp</t>
  </si>
  <si>
    <t xml:space="preserve">S_KDoskaXL_PtRF</t>
  </si>
  <si>
    <t xml:space="preserve">S_KDoskaXL_PurProMatt275</t>
  </si>
  <si>
    <t xml:space="preserve">S_KDoskaXL_PurLiteMatt</t>
  </si>
  <si>
    <t xml:space="preserve">S_KDoskaXL_SatMatt</t>
  </si>
  <si>
    <t xml:space="preserve">S_KDoskaXL_StBarhat</t>
  </si>
  <si>
    <t xml:space="preserve">S_KDoskaXL_Dr05</t>
  </si>
  <si>
    <t xml:space="preserve">S_KDoskaXL_Dr</t>
  </si>
  <si>
    <t xml:space="preserve">S_KDoskaXL_Sat</t>
  </si>
  <si>
    <t xml:space="preserve">S_KDoskaXL_Pe045</t>
  </si>
  <si>
    <t xml:space="preserve">S_KDoskaXL_Pe04</t>
  </si>
  <si>
    <t xml:space="preserve">Вертикаль</t>
  </si>
  <si>
    <t xml:space="preserve">S_Vertikal_PurMatt</t>
  </si>
  <si>
    <t xml:space="preserve">S_Vertikal_Pur</t>
  </si>
  <si>
    <t xml:space="preserve">S_Vertikal_QproMatt</t>
  </si>
  <si>
    <t xml:space="preserve">S_Vertikal_Q</t>
  </si>
  <si>
    <t xml:space="preserve">S_Vertikal_Ql</t>
  </si>
  <si>
    <t xml:space="preserve">S_Vertikal_Vel</t>
  </si>
  <si>
    <t xml:space="preserve">S_Vertikal_Atl</t>
  </si>
  <si>
    <t xml:space="preserve">S_Vertikal_Ptdp</t>
  </si>
  <si>
    <t xml:space="preserve">S_Vertikal_Pt</t>
  </si>
  <si>
    <t xml:space="preserve">S_Vertikal_PtRFdp</t>
  </si>
  <si>
    <t xml:space="preserve">S_Vertikal_PtRF</t>
  </si>
  <si>
    <t xml:space="preserve">S_Vertikal_PurProMatt275</t>
  </si>
  <si>
    <t xml:space="preserve">S_Vertikal_PurLiteMatt</t>
  </si>
  <si>
    <t xml:space="preserve">S_Vertikal_SatMatt</t>
  </si>
  <si>
    <t xml:space="preserve">S_Vertikal_StBarhat</t>
  </si>
  <si>
    <t xml:space="preserve">S_Vertikal_Dr05</t>
  </si>
  <si>
    <t xml:space="preserve">S_Vertikal_Dr</t>
  </si>
  <si>
    <t xml:space="preserve">S_Vertikal_Sat</t>
  </si>
  <si>
    <t xml:space="preserve">S_Vertikal_Pe045</t>
  </si>
  <si>
    <t xml:space="preserve">S_Vertikal_PEdp</t>
  </si>
  <si>
    <t xml:space="preserve">S_Vertikal_Pe08</t>
  </si>
  <si>
    <t xml:space="preserve">S_Vertikal_Pe07</t>
  </si>
  <si>
    <t xml:space="preserve">S_Vertikal_Pe065</t>
  </si>
  <si>
    <t xml:space="preserve">S_Vertikal_Pe04</t>
  </si>
  <si>
    <t xml:space="preserve">S_Vertikal_Pe04dp</t>
  </si>
  <si>
    <t xml:space="preserve">S_Vertikal_PeMatt04dp</t>
  </si>
  <si>
    <t xml:space="preserve">S_Vertikal_dachPr</t>
  </si>
  <si>
    <t xml:space="preserve">S_Vertikal_dachSk</t>
  </si>
  <si>
    <t xml:space="preserve">S_Vertikal_dachPr_k</t>
  </si>
  <si>
    <t xml:space="preserve">S_Vertikal_dachPr_tw</t>
  </si>
  <si>
    <t xml:space="preserve">Квадро брус</t>
  </si>
  <si>
    <t xml:space="preserve">S_KvadroBrus_PurMatt</t>
  </si>
  <si>
    <t xml:space="preserve">S_KvadroBrus_Pur</t>
  </si>
  <si>
    <t xml:space="preserve">S_KvadroBrus_QproMatt</t>
  </si>
  <si>
    <t xml:space="preserve">S_KvadroBrus_Q</t>
  </si>
  <si>
    <t xml:space="preserve">S_KvadroBrus_Ql</t>
  </si>
  <si>
    <t xml:space="preserve">S_KvadroBrus_Vel</t>
  </si>
  <si>
    <t xml:space="preserve">S_KvadroBrus_Atl</t>
  </si>
  <si>
    <t xml:space="preserve">S_KvadroBrus_Ptdp</t>
  </si>
  <si>
    <t xml:space="preserve">S_KvadroBrus_Pt</t>
  </si>
  <si>
    <t xml:space="preserve">S_KvadroBrus_PtRFdp</t>
  </si>
  <si>
    <t xml:space="preserve">S_KvadroBrus_PtRF</t>
  </si>
  <si>
    <t xml:space="preserve">S_KvadroBrus_PurProMatt275</t>
  </si>
  <si>
    <t xml:space="preserve">S_KvadroBrus_PurLiteMatt</t>
  </si>
  <si>
    <t xml:space="preserve">S_KvadroBrus_SatMatt</t>
  </si>
  <si>
    <t xml:space="preserve">S_KvadroBrus_StBarhat</t>
  </si>
  <si>
    <t xml:space="preserve">S_KvaDr05oBrus_Dr05</t>
  </si>
  <si>
    <t xml:space="preserve">S_KvadroBrus_Dr</t>
  </si>
  <si>
    <t xml:space="preserve">S_KvadroBrus_Sat</t>
  </si>
  <si>
    <t xml:space="preserve">S_KvadroBrus_Pe045</t>
  </si>
  <si>
    <t xml:space="preserve">S_KvadroBrus_PEdp</t>
  </si>
  <si>
    <t xml:space="preserve">S_KvadroBrus_Pe08</t>
  </si>
  <si>
    <t xml:space="preserve">S_KvadroBrus_Pe07</t>
  </si>
  <si>
    <t xml:space="preserve">S_KvadroBrus_Pe065</t>
  </si>
  <si>
    <t xml:space="preserve">S_KvadroBrus_Pe04</t>
  </si>
  <si>
    <t xml:space="preserve">S_KvadroBrus_Pe04dp</t>
  </si>
  <si>
    <t xml:space="preserve">S_KvadroBrus_PeMatt04dp</t>
  </si>
  <si>
    <t xml:space="preserve">S_KvadroBrus_dachPr</t>
  </si>
  <si>
    <t xml:space="preserve">S_KvadroBrus_dachSk</t>
  </si>
  <si>
    <t xml:space="preserve">S_KvadroBrus_dachPr_k</t>
  </si>
  <si>
    <t xml:space="preserve">S_KvadroBrus_dachPr_tw</t>
  </si>
  <si>
    <t xml:space="preserve">ЭкоБрус/Gofr</t>
  </si>
  <si>
    <t xml:space="preserve">S_EBrus_PurMatt</t>
  </si>
  <si>
    <t xml:space="preserve">S_EBrus_Pur</t>
  </si>
  <si>
    <t xml:space="preserve">S_EBrus_QproMatt</t>
  </si>
  <si>
    <t xml:space="preserve">S_EBrus_Q</t>
  </si>
  <si>
    <t xml:space="preserve">S_EBrus_Ql</t>
  </si>
  <si>
    <t xml:space="preserve">S_EBrus_Vel</t>
  </si>
  <si>
    <t xml:space="preserve">S_EBrus_Atl</t>
  </si>
  <si>
    <t xml:space="preserve">S_EBrus_Ptdp</t>
  </si>
  <si>
    <t xml:space="preserve">S_EBrus_Pt</t>
  </si>
  <si>
    <t xml:space="preserve">S_EBrus_PtRFdp</t>
  </si>
  <si>
    <t xml:space="preserve">S_EBrus_PtRF</t>
  </si>
  <si>
    <t xml:space="preserve">S_EBrus_PurProMatt275</t>
  </si>
  <si>
    <t xml:space="preserve">S_EBrus_PurLiteMatt</t>
  </si>
  <si>
    <t xml:space="preserve">S_EBrus_SatMatt</t>
  </si>
  <si>
    <t xml:space="preserve">S_EBrus_StBarhat</t>
  </si>
  <si>
    <t xml:space="preserve">S_EBrus_Dr05</t>
  </si>
  <si>
    <t xml:space="preserve">S_EBrus_Dr</t>
  </si>
  <si>
    <t xml:space="preserve">S_EBrus_Sat</t>
  </si>
  <si>
    <t xml:space="preserve">S_EBrus_Pe045</t>
  </si>
  <si>
    <t xml:space="preserve">S_EBrus_PEdp</t>
  </si>
  <si>
    <t xml:space="preserve">S_EBrus_Pe08</t>
  </si>
  <si>
    <t xml:space="preserve">S_EBrus_Pe07</t>
  </si>
  <si>
    <t xml:space="preserve">S_EBrus_Pe065</t>
  </si>
  <si>
    <t xml:space="preserve">S_EBrus_Pe04</t>
  </si>
  <si>
    <t xml:space="preserve">S_EBrus_Pe04dp</t>
  </si>
  <si>
    <t xml:space="preserve">S_EBrus_PeMatt04dp</t>
  </si>
  <si>
    <t xml:space="preserve">S_EBrus_dachPr</t>
  </si>
  <si>
    <t xml:space="preserve">S_EBrus_dachSk</t>
  </si>
  <si>
    <t xml:space="preserve">S_EBrus_dachPr_k</t>
  </si>
  <si>
    <t xml:space="preserve">S_EBrus_dachPr_tw</t>
  </si>
  <si>
    <t xml:space="preserve">ЭкоБрус 3D</t>
  </si>
  <si>
    <t xml:space="preserve">S_EBrus3D_PurMatt</t>
  </si>
  <si>
    <t xml:space="preserve">S_EBrus3D_Pur</t>
  </si>
  <si>
    <t xml:space="preserve">S_EBrus3D_QproMatt</t>
  </si>
  <si>
    <t xml:space="preserve">S_EBrus3D_Q</t>
  </si>
  <si>
    <t xml:space="preserve">S_EBrus3D_Ql</t>
  </si>
  <si>
    <t xml:space="preserve">S_EBrus3D_Vel</t>
  </si>
  <si>
    <t xml:space="preserve">S_EBrus3D_Atl</t>
  </si>
  <si>
    <t xml:space="preserve">S_EBrus3D_Ptdp</t>
  </si>
  <si>
    <t xml:space="preserve">S_EBrus3D_Pt</t>
  </si>
  <si>
    <t xml:space="preserve">S_EBrus3D_PtRFdp</t>
  </si>
  <si>
    <t xml:space="preserve">S_EBrus3D_PtRF</t>
  </si>
  <si>
    <t xml:space="preserve">S_EBrus3D_PurProMatt275</t>
  </si>
  <si>
    <t xml:space="preserve">S_EBrus3D_PurLiteMatt</t>
  </si>
  <si>
    <t xml:space="preserve">S_EBrus3D_SatMatt</t>
  </si>
  <si>
    <t xml:space="preserve">S_EBrus3D_StBarhat</t>
  </si>
  <si>
    <t xml:space="preserve">S_EBrus3D_Dr05</t>
  </si>
  <si>
    <t xml:space="preserve">S_EBrus3D_Dr</t>
  </si>
  <si>
    <t xml:space="preserve">S_EBrus3D_Sat</t>
  </si>
  <si>
    <t xml:space="preserve">S_EBrus3D_Pe045</t>
  </si>
  <si>
    <t xml:space="preserve">S_EBrus3D_PEdp</t>
  </si>
  <si>
    <t xml:space="preserve">S_EBrus3D_Pe08</t>
  </si>
  <si>
    <t xml:space="preserve">S_EBrus3D_Pe07</t>
  </si>
  <si>
    <t xml:space="preserve">S_EBrus3D_Pe065</t>
  </si>
  <si>
    <t xml:space="preserve">S_EBrus3D_Pe04</t>
  </si>
  <si>
    <t xml:space="preserve">S_EBrus3D_Pe04dp</t>
  </si>
  <si>
    <t xml:space="preserve">S_EBrus3D_PeMatt04dp</t>
  </si>
  <si>
    <t xml:space="preserve">S_EBrus3D_dachPr</t>
  </si>
  <si>
    <t xml:space="preserve">S_EBrus3D_dachSk</t>
  </si>
  <si>
    <t xml:space="preserve">S_EBrus3D_dachPr_k</t>
  </si>
  <si>
    <t xml:space="preserve">S_EBrus3D_dachPr_tw</t>
  </si>
  <si>
    <t xml:space="preserve">Блок-хаус</t>
  </si>
  <si>
    <t xml:space="preserve">S_BHaus_PurMatt</t>
  </si>
  <si>
    <t xml:space="preserve">S_BHaus_Pur</t>
  </si>
  <si>
    <t xml:space="preserve">S_BHaus_QproMatt</t>
  </si>
  <si>
    <t xml:space="preserve">S_BHaus_Q</t>
  </si>
  <si>
    <t xml:space="preserve">S_BHaus_Ql</t>
  </si>
  <si>
    <t xml:space="preserve">S_BHaus_Vel</t>
  </si>
  <si>
    <t xml:space="preserve">S_BHaus_Atl</t>
  </si>
  <si>
    <t xml:space="preserve">S_BHaus_Ptdp</t>
  </si>
  <si>
    <t xml:space="preserve">S_BHaus_Pt</t>
  </si>
  <si>
    <t xml:space="preserve">S_BHaus_PurProMatt275</t>
  </si>
  <si>
    <t xml:space="preserve">S_BHaus_PurLiteMatt</t>
  </si>
  <si>
    <t xml:space="preserve">S_BHaus_SatMatt</t>
  </si>
  <si>
    <t xml:space="preserve">S_BHaus_StBarhat</t>
  </si>
  <si>
    <t xml:space="preserve">S_BHaus_Dr05</t>
  </si>
  <si>
    <t xml:space="preserve">S_BHaus_Dr</t>
  </si>
  <si>
    <t xml:space="preserve">S_BHaus_Sat</t>
  </si>
  <si>
    <t xml:space="preserve">S_BHaus_Pe045</t>
  </si>
  <si>
    <t xml:space="preserve">S_BHaus_PEdp</t>
  </si>
  <si>
    <t xml:space="preserve">S_BHaus_Pe08</t>
  </si>
  <si>
    <t xml:space="preserve">S_BHaus_Pe07</t>
  </si>
  <si>
    <t xml:space="preserve">S_BHaus_Pe065</t>
  </si>
  <si>
    <t xml:space="preserve">S_BHaus_Pe04</t>
  </si>
  <si>
    <t xml:space="preserve">S_BHaus_Pe04dp</t>
  </si>
  <si>
    <t xml:space="preserve">S_BHaus_PeMatt04dp</t>
  </si>
  <si>
    <t xml:space="preserve">S_BHaus_dachPr</t>
  </si>
  <si>
    <t xml:space="preserve">S_BHaus_dachSk</t>
  </si>
  <si>
    <t xml:space="preserve">S_BHaus_dachPr_k</t>
  </si>
  <si>
    <t xml:space="preserve">S_BHaus_dachPr_tw</t>
  </si>
  <si>
    <t xml:space="preserve">S_BHausNew_PurMatt</t>
  </si>
  <si>
    <t xml:space="preserve">S_BHausNew_Pur</t>
  </si>
  <si>
    <t xml:space="preserve">S_BHausNew_QproMatt</t>
  </si>
  <si>
    <t xml:space="preserve">S_BHausNew_Q</t>
  </si>
  <si>
    <t xml:space="preserve">S_BHausNew_Ql</t>
  </si>
  <si>
    <t xml:space="preserve">S_BHausNew_Vel</t>
  </si>
  <si>
    <t xml:space="preserve">S_BHausNew_Atl</t>
  </si>
  <si>
    <t xml:space="preserve">S_BHausNew_Ptdp</t>
  </si>
  <si>
    <t xml:space="preserve">S_BHausNew_Pt</t>
  </si>
  <si>
    <t xml:space="preserve">S_BHausNew_PtRFdp</t>
  </si>
  <si>
    <t xml:space="preserve">S_BHausNew_PtRF</t>
  </si>
  <si>
    <t xml:space="preserve">S_BHausNew_PurProMatt275</t>
  </si>
  <si>
    <t xml:space="preserve">S_BHausNew_PurLiteMatt</t>
  </si>
  <si>
    <t xml:space="preserve">S_BHausNew_SatMatt</t>
  </si>
  <si>
    <t xml:space="preserve">S_BHausNew_StBarhat</t>
  </si>
  <si>
    <t xml:space="preserve">S_BHausNew_Dr05</t>
  </si>
  <si>
    <t xml:space="preserve">S_BHausNew_Dr</t>
  </si>
  <si>
    <t xml:space="preserve">S_BHausNew_Sat</t>
  </si>
  <si>
    <t xml:space="preserve">S_BHausNew_Pe045</t>
  </si>
  <si>
    <t xml:space="preserve">S_BHausNew_PEdp</t>
  </si>
  <si>
    <t xml:space="preserve">S_BHausNew_Pe08</t>
  </si>
  <si>
    <t xml:space="preserve">S_BHausNew_Pe07</t>
  </si>
  <si>
    <t xml:space="preserve">S_BHausNew_Pe065</t>
  </si>
  <si>
    <t xml:space="preserve">S_BHausNew_Pe04</t>
  </si>
  <si>
    <t xml:space="preserve">S_BHausNew_Pe04dp</t>
  </si>
  <si>
    <t xml:space="preserve">S_BHausNew_PeMatt04dp</t>
  </si>
  <si>
    <t xml:space="preserve">S_BHausNew_dachPr</t>
  </si>
  <si>
    <t xml:space="preserve">S_BHausNew_dachSk</t>
  </si>
  <si>
    <t xml:space="preserve">S_BHausNew_dachPr_k</t>
  </si>
  <si>
    <t xml:space="preserve">S_BHausNew_dachPr_tw</t>
  </si>
  <si>
    <t xml:space="preserve">Стальная штукатурка</t>
  </si>
  <si>
    <t xml:space="preserve">S_Shtukaturka_PurMatt</t>
  </si>
  <si>
    <t xml:space="preserve">S_Shtukaturka_Pur</t>
  </si>
  <si>
    <t xml:space="preserve">S_Shtukaturka_QproMatt</t>
  </si>
  <si>
    <t xml:space="preserve">S_Shtukaturka_Q</t>
  </si>
  <si>
    <t xml:space="preserve">S_Shtukaturka_Ql</t>
  </si>
  <si>
    <t xml:space="preserve">S_Shtukaturka_Vel</t>
  </si>
  <si>
    <t xml:space="preserve">S_Shtukaturka_Atl</t>
  </si>
  <si>
    <t xml:space="preserve">S_Shtukaturka_Ptdp</t>
  </si>
  <si>
    <t xml:space="preserve">S_Shtukaturka_Pt</t>
  </si>
  <si>
    <t xml:space="preserve">S_Shtukaturka_PurProMatt275</t>
  </si>
  <si>
    <t xml:space="preserve">S_Shtukaturka_PurLiteMatt</t>
  </si>
  <si>
    <t xml:space="preserve">S_Shtukaturka_SatMatt</t>
  </si>
  <si>
    <t xml:space="preserve">S_Shtukaturka_StBarhat</t>
  </si>
  <si>
    <t xml:space="preserve">S_Shtukaturka_Dr05</t>
  </si>
  <si>
    <t xml:space="preserve">S_Shtukaturka_Dr</t>
  </si>
  <si>
    <t xml:space="preserve">S_Shtukaturka_Sat</t>
  </si>
  <si>
    <t xml:space="preserve">S_Shtukaturka_Pe045</t>
  </si>
  <si>
    <t xml:space="preserve">S_Shtukaturka_PeMatt04dp</t>
  </si>
  <si>
    <t xml:space="preserve">Здесь в КРР Фасадная панель</t>
  </si>
  <si>
    <t xml:space="preserve">Shtaket_MP_PurMatt</t>
  </si>
  <si>
    <t xml:space="preserve">Shtaket_MP_Pur</t>
  </si>
  <si>
    <t xml:space="preserve">Shtaket_MP_QproMatt</t>
  </si>
  <si>
    <t xml:space="preserve">Shtaket_MP_Q</t>
  </si>
  <si>
    <t xml:space="preserve">Shtaket_MP_Ql</t>
  </si>
  <si>
    <t xml:space="preserve">Shtaket_MP_Vel</t>
  </si>
  <si>
    <t xml:space="preserve">Shtaket_MP_Atl</t>
  </si>
  <si>
    <t xml:space="preserve">Shtaket_MP_Ptdp</t>
  </si>
  <si>
    <t xml:space="preserve">Shtaket_MP_Pt</t>
  </si>
  <si>
    <t xml:space="preserve">Shtaket_MP_PtRFdp</t>
  </si>
  <si>
    <t xml:space="preserve">Shtaket_MP_PtRF</t>
  </si>
  <si>
    <t xml:space="preserve">Shtaket_MP_PurProMatt275</t>
  </si>
  <si>
    <t xml:space="preserve">Shtaket_MP_PurLiteMatt</t>
  </si>
  <si>
    <t xml:space="preserve">Shtaket_MP_SatMatt</t>
  </si>
  <si>
    <t xml:space="preserve">Shtaket_MP_StBarhat</t>
  </si>
  <si>
    <t xml:space="preserve">Shtaket_MP_Dr05</t>
  </si>
  <si>
    <t xml:space="preserve">Shtaket_MP_Dr</t>
  </si>
  <si>
    <t xml:space="preserve">Shtaket_MP_Sat</t>
  </si>
  <si>
    <t xml:space="preserve">Shtaket_MP_Pe045</t>
  </si>
  <si>
    <t xml:space="preserve">Shtaket_MP_PEdp</t>
  </si>
  <si>
    <t xml:space="preserve">Shtaket_MP_Pe08</t>
  </si>
  <si>
    <t xml:space="preserve">Shtaket_MP_Pe07</t>
  </si>
  <si>
    <t xml:space="preserve">Shtaket_MP_Pe065</t>
  </si>
  <si>
    <t xml:space="preserve">Shtaket_MP_Pe04</t>
  </si>
  <si>
    <t xml:space="preserve">Shtaket_MP_Pe04dp</t>
  </si>
  <si>
    <t xml:space="preserve">Shtaket_MP_PeMatt04dp</t>
  </si>
  <si>
    <t xml:space="preserve">Shtaket_MP_dachPr</t>
  </si>
  <si>
    <t xml:space="preserve">Shtaket_MP_dachSk</t>
  </si>
  <si>
    <t xml:space="preserve">Shtaket_MP_dachPr_k</t>
  </si>
  <si>
    <t xml:space="preserve">Shtaket_MP_dachPr_tw</t>
  </si>
  <si>
    <t xml:space="preserve">Shtaket_MPf_PurMatt</t>
  </si>
  <si>
    <t xml:space="preserve">Shtaket_MPf_Pur</t>
  </si>
  <si>
    <t xml:space="preserve">Shtaket_MPf_QproMatt</t>
  </si>
  <si>
    <t xml:space="preserve">Shtaket_MPf_Q</t>
  </si>
  <si>
    <t xml:space="preserve">Shtaket_MPf_Ql</t>
  </si>
  <si>
    <t xml:space="preserve">Shtaket_MPf_Vel</t>
  </si>
  <si>
    <t xml:space="preserve">Shtaket_MPf_Atl</t>
  </si>
  <si>
    <t xml:space="preserve">Shtaket_MPf_Ptdp</t>
  </si>
  <si>
    <t xml:space="preserve">Shtaket_MPf_Pt</t>
  </si>
  <si>
    <t xml:space="preserve">Shtaket_MPf_PtRFdp</t>
  </si>
  <si>
    <t xml:space="preserve">Shtaket_MPf_PtRF</t>
  </si>
  <si>
    <t xml:space="preserve">Shtaket_MPf_PurProMatt275</t>
  </si>
  <si>
    <t xml:space="preserve">Shtaket_MPf_PurLiteMatt</t>
  </si>
  <si>
    <t xml:space="preserve">Shtaket_MPf_SatMatt</t>
  </si>
  <si>
    <t xml:space="preserve">Shtaket_MPf_StBarhat</t>
  </si>
  <si>
    <t xml:space="preserve">Shtaket_MPf_Dr05</t>
  </si>
  <si>
    <t xml:space="preserve">Shtaket_MPf_Dr</t>
  </si>
  <si>
    <t xml:space="preserve">Shtaket_MPf_Sat</t>
  </si>
  <si>
    <t xml:space="preserve">Shtaket_MPf_Pe045</t>
  </si>
  <si>
    <t xml:space="preserve">Shtaket_MPf_PEdp</t>
  </si>
  <si>
    <t xml:space="preserve">Shtaket_MPf_Pe08</t>
  </si>
  <si>
    <t xml:space="preserve">Shtaket_MPf_Pe07</t>
  </si>
  <si>
    <t xml:space="preserve">Shtaket_MPf_Pe065</t>
  </si>
  <si>
    <t xml:space="preserve">Shtaket_MPf_Pe04</t>
  </si>
  <si>
    <t xml:space="preserve">Shtaket_MPf_Pe04dp</t>
  </si>
  <si>
    <t xml:space="preserve">Shtaket_MPf_PeMatt04dp</t>
  </si>
  <si>
    <t xml:space="preserve">Shtaket_MPf_dachPr</t>
  </si>
  <si>
    <t xml:space="preserve">Shtaket_MPf_dachSk</t>
  </si>
  <si>
    <t xml:space="preserve">Shtaket_MPf_dachPr_k</t>
  </si>
  <si>
    <t xml:space="preserve">Shtaket_MPf_dachPr_tw</t>
  </si>
  <si>
    <t xml:space="preserve">Shtaket_Tw_PurMatt</t>
  </si>
  <si>
    <t xml:space="preserve">Shtaket_Tw_Pur</t>
  </si>
  <si>
    <t xml:space="preserve">Shtaket_Tw_QproMatt</t>
  </si>
  <si>
    <t xml:space="preserve">Shtaket_Tw_Q</t>
  </si>
  <si>
    <t xml:space="preserve">Shtaket_Tw_Ql</t>
  </si>
  <si>
    <t xml:space="preserve">Shtaket_Tw_Vel</t>
  </si>
  <si>
    <t xml:space="preserve">Shtaket_Tw_Atl</t>
  </si>
  <si>
    <t xml:space="preserve">Shtaket_Tw_Ptdp</t>
  </si>
  <si>
    <t xml:space="preserve">Shtaket_Tw_Pt</t>
  </si>
  <si>
    <t xml:space="preserve">Shtaket_Tw_PtRFdp</t>
  </si>
  <si>
    <t xml:space="preserve">Shtaket_Tw_PtRF</t>
  </si>
  <si>
    <t xml:space="preserve">Shtaket_Tw_PurProMatt275</t>
  </si>
  <si>
    <t xml:space="preserve">Shtaket_Tw_PurLiteMatt</t>
  </si>
  <si>
    <t xml:space="preserve">Shtaket_Tw_SatMatt</t>
  </si>
  <si>
    <t xml:space="preserve">Shtaket_Tw_StBarhat</t>
  </si>
  <si>
    <t xml:space="preserve">Shtaket_Tw_Dr05</t>
  </si>
  <si>
    <t xml:space="preserve">Shtaket_Tw_Dr</t>
  </si>
  <si>
    <t xml:space="preserve">Shtaket_Tw_Sat</t>
  </si>
  <si>
    <t xml:space="preserve">Shtaket_Tw_Pe045</t>
  </si>
  <si>
    <t xml:space="preserve">Shtaket_Tw_PEdp</t>
  </si>
  <si>
    <t xml:space="preserve">Shtaket_Tw_Pe08</t>
  </si>
  <si>
    <t xml:space="preserve">Shtaket_Tw_Pe07</t>
  </si>
  <si>
    <t xml:space="preserve">Shtaket_Tw_Pe065</t>
  </si>
  <si>
    <t xml:space="preserve">Shtaket_Tw_Pe04</t>
  </si>
  <si>
    <t xml:space="preserve">Shtaket_Tw_Pe04dp</t>
  </si>
  <si>
    <t xml:space="preserve">Shtaket_Tw_PeMatt04dp</t>
  </si>
  <si>
    <t xml:space="preserve">Shtaket_Tw_dachPr</t>
  </si>
  <si>
    <t xml:space="preserve">Shtaket_Tw_dachSk</t>
  </si>
  <si>
    <t xml:space="preserve">Shtaket_Tw_dachPr_k</t>
  </si>
  <si>
    <t xml:space="preserve">Shtaket_Tw_dachPr_tw</t>
  </si>
  <si>
    <t xml:space="preserve">Shtaket_Twf_PurMatt</t>
  </si>
  <si>
    <t xml:space="preserve">Shtaket_Twf_Pur</t>
  </si>
  <si>
    <t xml:space="preserve">Shtaket_Twf_QproMatt</t>
  </si>
  <si>
    <t xml:space="preserve">Shtaket_Twf_Q</t>
  </si>
  <si>
    <t xml:space="preserve">Shtaket_Twf_Ql</t>
  </si>
  <si>
    <t xml:space="preserve">Shtaket_Twf_Vel</t>
  </si>
  <si>
    <t xml:space="preserve">Shtaket_Twf_Atl</t>
  </si>
  <si>
    <t xml:space="preserve">Shtaket_Twf_Ptdp</t>
  </si>
  <si>
    <t xml:space="preserve">Shtaket_Twf_Pt</t>
  </si>
  <si>
    <t xml:space="preserve">Shtaket_Twf_PtRFdp</t>
  </si>
  <si>
    <t xml:space="preserve">Shtaket_Twf_PtRF</t>
  </si>
  <si>
    <t xml:space="preserve">Shtaket_Twf_PurProMatt275</t>
  </si>
  <si>
    <t xml:space="preserve">Shtaket_Twf_PurLiteMatt</t>
  </si>
  <si>
    <t xml:space="preserve">Shtaket_Twf_SatMatt</t>
  </si>
  <si>
    <t xml:space="preserve">Shtaket_Twf_StBarhat</t>
  </si>
  <si>
    <t xml:space="preserve">Shtaket_Twf_Dr05</t>
  </si>
  <si>
    <t xml:space="preserve">Shtaket_Twf_Dr</t>
  </si>
  <si>
    <t xml:space="preserve">Shtaket_Twf_Sat</t>
  </si>
  <si>
    <t xml:space="preserve">Shtaket_Twf_Pe045</t>
  </si>
  <si>
    <t xml:space="preserve">Shtaket_Twf_PEdp</t>
  </si>
  <si>
    <t xml:space="preserve">Shtaket_Twf_Pe08</t>
  </si>
  <si>
    <t xml:space="preserve">Shtaket_Twf_Pe07</t>
  </si>
  <si>
    <t xml:space="preserve">Shtaket_Twf_Pe065</t>
  </si>
  <si>
    <t xml:space="preserve">Shtaket_Twf_Pe04</t>
  </si>
  <si>
    <t xml:space="preserve">Shtaket_Twf_Pe04dp</t>
  </si>
  <si>
    <t xml:space="preserve">Shtaket_Twf_PeMatt04dp</t>
  </si>
  <si>
    <t xml:space="preserve">Shtaket_Twf_dachPr</t>
  </si>
  <si>
    <t xml:space="preserve">Shtaket_Twf_dachSk</t>
  </si>
  <si>
    <t xml:space="preserve">Shtaket_Twf_dachPr_k</t>
  </si>
  <si>
    <t xml:space="preserve">Shtaket_Twf_dachPr_tw</t>
  </si>
  <si>
    <t xml:space="preserve">Slim</t>
  </si>
  <si>
    <t xml:space="preserve">Shtaket_Slim_PurMatt</t>
  </si>
  <si>
    <t xml:space="preserve">Shtaket_Slim_Pur</t>
  </si>
  <si>
    <t xml:space="preserve">Shtaket_Slim_QproMatt</t>
  </si>
  <si>
    <t xml:space="preserve">Shtaket_Slim_Q</t>
  </si>
  <si>
    <t xml:space="preserve">Shtaket_Slim_Ql</t>
  </si>
  <si>
    <t xml:space="preserve">Shtaket_Slim_Vel</t>
  </si>
  <si>
    <t xml:space="preserve">Shtaket_Slim_Atl</t>
  </si>
  <si>
    <t xml:space="preserve">Shtaket_Slim_Ptdp</t>
  </si>
  <si>
    <t xml:space="preserve">Shtaket_Slim_Pt</t>
  </si>
  <si>
    <t xml:space="preserve">Shtaket_Slim_PtRFdp</t>
  </si>
  <si>
    <t xml:space="preserve">Shtaket_Slim_PtRF</t>
  </si>
  <si>
    <t xml:space="preserve">Shtaket_Slim_PurProMatt275</t>
  </si>
  <si>
    <t xml:space="preserve">Shtaket_Slim_PurLiteMatt</t>
  </si>
  <si>
    <t xml:space="preserve">Shtaket_Slim_SatMatt</t>
  </si>
  <si>
    <t xml:space="preserve">Shtaket_Slim_StBarhat</t>
  </si>
  <si>
    <t xml:space="preserve">Shtaket_Slim_Dr05</t>
  </si>
  <si>
    <t xml:space="preserve">Shtaket_Slim_Dr</t>
  </si>
  <si>
    <t xml:space="preserve">Shtaket_Slim_Sat</t>
  </si>
  <si>
    <t xml:space="preserve">Shtaket_Slim_Pe045</t>
  </si>
  <si>
    <t xml:space="preserve">Shtaket_Slim_PEdp</t>
  </si>
  <si>
    <t xml:space="preserve">Shtaket_Slim_Pe04</t>
  </si>
  <si>
    <t xml:space="preserve">Shtaket_Slim_Pe04dp</t>
  </si>
  <si>
    <t xml:space="preserve">Shtaket_Slim_PeMatt04dp</t>
  </si>
  <si>
    <t xml:space="preserve">Slim Фигурный</t>
  </si>
  <si>
    <t xml:space="preserve">Shtaket_Slimf_PurMatt</t>
  </si>
  <si>
    <t xml:space="preserve">Shtaket_Slimf_Pur</t>
  </si>
  <si>
    <t xml:space="preserve">Shtaket_Slimf_QproMatt</t>
  </si>
  <si>
    <t xml:space="preserve">Shtaket_Slimf_Q</t>
  </si>
  <si>
    <t xml:space="preserve">Shtaket_Slimf_Ql</t>
  </si>
  <si>
    <t xml:space="preserve">Shtaket_Slimf_Vel</t>
  </si>
  <si>
    <t xml:space="preserve">Shtaket_Slimf_Atl</t>
  </si>
  <si>
    <t xml:space="preserve">Shtaket_Slimf_Ptdp</t>
  </si>
  <si>
    <t xml:space="preserve">Shtaket_Slimf_Pt</t>
  </si>
  <si>
    <t xml:space="preserve">Shtaket_Slimf_PtRFdp</t>
  </si>
  <si>
    <t xml:space="preserve">Shtaket_Slimf_PtRF</t>
  </si>
  <si>
    <t xml:space="preserve">Shtaket_Slimf_PurProMatt275</t>
  </si>
  <si>
    <t xml:space="preserve">Shtaket_Slimf_PurLiteMatt</t>
  </si>
  <si>
    <t xml:space="preserve">Shtaket_Slimf_SatMatt</t>
  </si>
  <si>
    <t xml:space="preserve">Shtaket_Slimf_StBarhat</t>
  </si>
  <si>
    <t xml:space="preserve">Shtaket_Slimf_Dr05</t>
  </si>
  <si>
    <t xml:space="preserve">Shtaket_Slimf_Dr</t>
  </si>
  <si>
    <t xml:space="preserve">Shtaket_Slimf_Sat</t>
  </si>
  <si>
    <t xml:space="preserve">Shtaket_Slimf_Pe045</t>
  </si>
  <si>
    <t xml:space="preserve">Shtaket_Slimf_PEdp</t>
  </si>
  <si>
    <t xml:space="preserve">Shtaket_Slimf_Pe04</t>
  </si>
  <si>
    <t xml:space="preserve">Shtaket_Slimf_Pe04dp</t>
  </si>
  <si>
    <t xml:space="preserve">Shtaket_Slimf_PeMatt04dp</t>
  </si>
  <si>
    <t xml:space="preserve">Полукруглый</t>
  </si>
  <si>
    <t xml:space="preserve">Shtaket_Pk_PurMatt</t>
  </si>
  <si>
    <t xml:space="preserve">Shtaket_Pk_Pur</t>
  </si>
  <si>
    <t xml:space="preserve">Shtaket_Pk_QproMatt</t>
  </si>
  <si>
    <t xml:space="preserve">Shtaket_Pk_Q</t>
  </si>
  <si>
    <t xml:space="preserve">Shtaket_Pk_Ql</t>
  </si>
  <si>
    <t xml:space="preserve">Shtaket_Pk_Vel</t>
  </si>
  <si>
    <t xml:space="preserve">Shtaket_Pk_Atl</t>
  </si>
  <si>
    <t xml:space="preserve">Shtaket_Pk_Ptdp</t>
  </si>
  <si>
    <t xml:space="preserve">Shtaket_Pk_Pt</t>
  </si>
  <si>
    <t xml:space="preserve">Shtaket_Pk_PtRFdp</t>
  </si>
  <si>
    <t xml:space="preserve">Shtaket_Pk_PtRF</t>
  </si>
  <si>
    <t xml:space="preserve">Shtaket_Pk_PurProMatt275</t>
  </si>
  <si>
    <t xml:space="preserve">Shtaket_Pk_PurLiteMatt</t>
  </si>
  <si>
    <t xml:space="preserve">Shtaket_Pk_SatMatt</t>
  </si>
  <si>
    <t xml:space="preserve">Shtaket_Pk_StBarhat</t>
  </si>
  <si>
    <t xml:space="preserve">Shtaket_Pk_Dr05</t>
  </si>
  <si>
    <t xml:space="preserve">Shtaket_Pk_Dr</t>
  </si>
  <si>
    <t xml:space="preserve">Shtaket_Pk_Sat</t>
  </si>
  <si>
    <t xml:space="preserve">Shtaket_Pk_Pe045</t>
  </si>
  <si>
    <t xml:space="preserve">Shtaket_Pk_PEdp</t>
  </si>
  <si>
    <t xml:space="preserve">Shtaket_Pk_Pe08</t>
  </si>
  <si>
    <t xml:space="preserve">Shtaket_Pk_Pe07</t>
  </si>
  <si>
    <t xml:space="preserve">Shtaket_Pk_Pe065</t>
  </si>
  <si>
    <t xml:space="preserve">Shtaket_Pk_Pe04</t>
  </si>
  <si>
    <t xml:space="preserve">Shtaket_Pk_Pe04dp</t>
  </si>
  <si>
    <t xml:space="preserve">Shtaket_Pk_PeMatt04dp</t>
  </si>
  <si>
    <t xml:space="preserve">Shtaket_Pk_dachPr</t>
  </si>
  <si>
    <t xml:space="preserve">Shtaket_Pk_dachSk</t>
  </si>
  <si>
    <t xml:space="preserve">Shtaket_Pk_dachPr_k</t>
  </si>
  <si>
    <t xml:space="preserve">Shtaket_Pk_dachPr_tw</t>
  </si>
  <si>
    <t xml:space="preserve">Полукруглый Фигурный</t>
  </si>
  <si>
    <t xml:space="preserve">Shtaket_Pkf_PurMatt</t>
  </si>
  <si>
    <t xml:space="preserve">Shtaket_Pkf_Pur</t>
  </si>
  <si>
    <t xml:space="preserve">Shtaket_Pkf_QproMatt</t>
  </si>
  <si>
    <t xml:space="preserve">Shtaket_Pkf_Q</t>
  </si>
  <si>
    <t xml:space="preserve">Shtaket_Pkf_Ql</t>
  </si>
  <si>
    <t xml:space="preserve">Shtaket_Pkf_Vel</t>
  </si>
  <si>
    <t xml:space="preserve">Shtaket_Pkf_Atl</t>
  </si>
  <si>
    <t xml:space="preserve">Shtaket_Pkf_Ptdp</t>
  </si>
  <si>
    <t xml:space="preserve">Shtaket_Pkf_Pt</t>
  </si>
  <si>
    <t xml:space="preserve">Shtaket_Pkf_PtRFdp</t>
  </si>
  <si>
    <t xml:space="preserve">Shtaket_Pkf_PtRF</t>
  </si>
  <si>
    <t xml:space="preserve">Shtaket_Pkf_PurProMatt275</t>
  </si>
  <si>
    <t xml:space="preserve">Shtaket_Pkf_PurLiteMatt</t>
  </si>
  <si>
    <t xml:space="preserve">Shtaket_Pkf_SatMatt</t>
  </si>
  <si>
    <t xml:space="preserve">Shtaket_Pkf_StBarhat</t>
  </si>
  <si>
    <t xml:space="preserve">Shtaket_Pkf_Dr05</t>
  </si>
  <si>
    <t xml:space="preserve">Shtaket_Pkf_Dr</t>
  </si>
  <si>
    <t xml:space="preserve">Shtaket_Pkf_Sat</t>
  </si>
  <si>
    <t xml:space="preserve">Shtaket_Pkf_Pe045</t>
  </si>
  <si>
    <t xml:space="preserve">Shtaket_Pkf_PEdp</t>
  </si>
  <si>
    <t xml:space="preserve">Shtaket_Pkf_Pe08</t>
  </si>
  <si>
    <t xml:space="preserve">Shtaket_Pkf_Pe07</t>
  </si>
  <si>
    <t xml:space="preserve">Shtaket_Pkf_Pe065</t>
  </si>
  <si>
    <t xml:space="preserve">Shtaket_Pkf_Pe04</t>
  </si>
  <si>
    <t xml:space="preserve">Shtaket_Pkf_Pe04dp</t>
  </si>
  <si>
    <t xml:space="preserve">Shtaket_Pkf_PeMatt04dp</t>
  </si>
  <si>
    <t xml:space="preserve">Shtaket_Pkf_dachPr</t>
  </si>
  <si>
    <t xml:space="preserve">Shtaket_Pkf_dachSk</t>
  </si>
  <si>
    <t xml:space="preserve">Shtaket_Pkf_dachPr_k</t>
  </si>
  <si>
    <t xml:space="preserve">Shtaket_Pkf_dachPr_tw</t>
  </si>
  <si>
    <t xml:space="preserve">Круглый</t>
  </si>
  <si>
    <t xml:space="preserve">Shtaket_Kr_PurMatt</t>
  </si>
  <si>
    <t xml:space="preserve">Shtaket_Kr_Pur</t>
  </si>
  <si>
    <t xml:space="preserve">Shtaket_Kr_QproMatt</t>
  </si>
  <si>
    <t xml:space="preserve">Shtaket_Kr_Q</t>
  </si>
  <si>
    <t xml:space="preserve">Shtaket_Kr_Ql</t>
  </si>
  <si>
    <t xml:space="preserve">Shtaket_Kr_Vel</t>
  </si>
  <si>
    <t xml:space="preserve">Shtaket_Kr_Atl</t>
  </si>
  <si>
    <t xml:space="preserve">Shtaket_Kr_Ptdp</t>
  </si>
  <si>
    <t xml:space="preserve">Shtaket_Kr_Pt</t>
  </si>
  <si>
    <t xml:space="preserve">Shtaket_Kr_PtRFdp</t>
  </si>
  <si>
    <t xml:space="preserve">Shtaket_Kr_PtRF</t>
  </si>
  <si>
    <t xml:space="preserve">Shtaket_Kr_PurProMatt275</t>
  </si>
  <si>
    <t xml:space="preserve">Shtaket_Kr_PurLiteMatt</t>
  </si>
  <si>
    <t xml:space="preserve">Shtaket_Kr_SatMatt</t>
  </si>
  <si>
    <t xml:space="preserve">Shtaket_Kr_StBarhat</t>
  </si>
  <si>
    <t xml:space="preserve">Shtaket_Kr_Dr05</t>
  </si>
  <si>
    <t xml:space="preserve">Shtaket_Kr_Dr</t>
  </si>
  <si>
    <t xml:space="preserve">Shtaket_Kr_Sat</t>
  </si>
  <si>
    <t xml:space="preserve">Shtaket_Kr_Pe045</t>
  </si>
  <si>
    <t xml:space="preserve">Shtaket_Kr_PEdp</t>
  </si>
  <si>
    <t xml:space="preserve">Shtaket_Kr_Pe08</t>
  </si>
  <si>
    <t xml:space="preserve">Shtaket_Kr_Pe07</t>
  </si>
  <si>
    <t xml:space="preserve">Shtaket_Kr_Pe065</t>
  </si>
  <si>
    <t xml:space="preserve">Shtaket_Kr_Pe04</t>
  </si>
  <si>
    <t xml:space="preserve">Shtaket_Kr_Pe04dp</t>
  </si>
  <si>
    <t xml:space="preserve">Shtaket_Kr_PeMatt04dp</t>
  </si>
  <si>
    <t xml:space="preserve">Shtaket_Kr_dachPr</t>
  </si>
  <si>
    <t xml:space="preserve">Shtaket_Kr_dachSk</t>
  </si>
  <si>
    <t xml:space="preserve">Shtaket_Kr_dachPr_k</t>
  </si>
  <si>
    <t xml:space="preserve">Shtaket_Kr_dachPr_tw</t>
  </si>
  <si>
    <t xml:space="preserve">Круглый Фигурный</t>
  </si>
  <si>
    <t xml:space="preserve">Shtaket_Krf_PurMatt</t>
  </si>
  <si>
    <t xml:space="preserve">Shtaket_Krf_Pur</t>
  </si>
  <si>
    <t xml:space="preserve">Shtaket_Krf_QproMatt</t>
  </si>
  <si>
    <t xml:space="preserve">Shtaket_Krf_Q</t>
  </si>
  <si>
    <t xml:space="preserve">Shtaket_Krf_Ql</t>
  </si>
  <si>
    <t xml:space="preserve">Shtaket_Krf_Vel</t>
  </si>
  <si>
    <t xml:space="preserve">Shtaket_Krf_Atl</t>
  </si>
  <si>
    <t xml:space="preserve">Shtaket_Krf_Ptdp</t>
  </si>
  <si>
    <t xml:space="preserve">Shtaket_Krf_Pt</t>
  </si>
  <si>
    <t xml:space="preserve">Shtaket_Krf_PtRFdp</t>
  </si>
  <si>
    <t xml:space="preserve">Shtaket_Krf_PtRF</t>
  </si>
  <si>
    <t xml:space="preserve">Shtaket_Krf_PurProMatt275</t>
  </si>
  <si>
    <t xml:space="preserve">Shtaket_Krf_PurLiteMatt</t>
  </si>
  <si>
    <t xml:space="preserve">Shtaket_Krf_SatMatt</t>
  </si>
  <si>
    <t xml:space="preserve">Shtaket_Krf_StBarhat</t>
  </si>
  <si>
    <t xml:space="preserve">Shtaket_Krf_Dr05</t>
  </si>
  <si>
    <t xml:space="preserve">Shtaket_Krf_Dr</t>
  </si>
  <si>
    <t xml:space="preserve">Shtaket_Krf_Sat</t>
  </si>
  <si>
    <t xml:space="preserve">Shtaket_Krf_Pe045</t>
  </si>
  <si>
    <t xml:space="preserve">Shtaket_Krf_PEdp</t>
  </si>
  <si>
    <t xml:space="preserve">Shtaket_Krf_Pe08</t>
  </si>
  <si>
    <t xml:space="preserve">Shtaket_Krf_Pe07</t>
  </si>
  <si>
    <t xml:space="preserve">Shtaket_Krf_Pe065</t>
  </si>
  <si>
    <t xml:space="preserve">Shtaket_Krf_Pe04</t>
  </si>
  <si>
    <t xml:space="preserve">Shtaket_Krf_Pe04dp</t>
  </si>
  <si>
    <t xml:space="preserve">Shtaket_Krf_PeMatt04dp</t>
  </si>
  <si>
    <t xml:space="preserve">Shtaket_Krf_dachPr</t>
  </si>
  <si>
    <t xml:space="preserve">Shtaket_Krf_dachSk</t>
  </si>
  <si>
    <t xml:space="preserve">Shtaket_Krf_dachPr_k</t>
  </si>
  <si>
    <t xml:space="preserve">Shtaket_Krf_dachPr_tw</t>
  </si>
  <si>
    <t xml:space="preserve">Прямоугольный</t>
  </si>
  <si>
    <t xml:space="preserve">Shtaket_Pr_PurMatt</t>
  </si>
  <si>
    <t xml:space="preserve">Shtaket_Pr_Pur</t>
  </si>
  <si>
    <t xml:space="preserve">Shtaket_Pr_QproMatt</t>
  </si>
  <si>
    <t xml:space="preserve">Shtaket_Pr_Q</t>
  </si>
  <si>
    <t xml:space="preserve">Shtaket_Pr_Ql</t>
  </si>
  <si>
    <t xml:space="preserve">Shtaket_Pr_Vel</t>
  </si>
  <si>
    <t xml:space="preserve">Shtaket_Pr_Atl</t>
  </si>
  <si>
    <t xml:space="preserve">Shtaket_Pr_Ptdp</t>
  </si>
  <si>
    <t xml:space="preserve">Shtaket_Pr_Pt</t>
  </si>
  <si>
    <t xml:space="preserve">Shtaket_Pr_PtRFdp</t>
  </si>
  <si>
    <t xml:space="preserve">Shtaket_Pr_PtRF</t>
  </si>
  <si>
    <t xml:space="preserve">Shtaket_Pr_PurProMatt275</t>
  </si>
  <si>
    <t xml:space="preserve">Shtaket_Pr_PurLiteMatt</t>
  </si>
  <si>
    <t xml:space="preserve">Shtaket_Pr_SatMatt</t>
  </si>
  <si>
    <t xml:space="preserve">Shtaket_Pr_StBarhat</t>
  </si>
  <si>
    <t xml:space="preserve">Shtaket_Pr_Dr05</t>
  </si>
  <si>
    <t xml:space="preserve">Shtaket_Pr_Dr</t>
  </si>
  <si>
    <t xml:space="preserve">Shtaket_Pr_Sat</t>
  </si>
  <si>
    <t xml:space="preserve">Shtaket_Pr_Pe045</t>
  </si>
  <si>
    <t xml:space="preserve">Shtaket_Pr_PEdp</t>
  </si>
  <si>
    <t xml:space="preserve">Shtaket_Pr_Pe08</t>
  </si>
  <si>
    <t xml:space="preserve">Shtaket_Pr_Pe07</t>
  </si>
  <si>
    <t xml:space="preserve">Shtaket_Pr_Pe065</t>
  </si>
  <si>
    <t xml:space="preserve">Shtaket_Pr_Pe04</t>
  </si>
  <si>
    <t xml:space="preserve">Shtaket_Pr_Pe04dp</t>
  </si>
  <si>
    <t xml:space="preserve">Shtaket_Pr_PeMatt04dp</t>
  </si>
  <si>
    <t xml:space="preserve">Shtaket_Pr_dachPr</t>
  </si>
  <si>
    <t xml:space="preserve">Shtaket_Pr_dachSk</t>
  </si>
  <si>
    <t xml:space="preserve">Shtaket_Pr_dachPr_k</t>
  </si>
  <si>
    <t xml:space="preserve">Shtaket_Pr_dachPr_tw</t>
  </si>
  <si>
    <t xml:space="preserve">Прямоугольный Фигурный</t>
  </si>
  <si>
    <t xml:space="preserve">Shtaket_Prf_PurMatt</t>
  </si>
  <si>
    <t xml:space="preserve">Shtaket_Prf_Pur</t>
  </si>
  <si>
    <t xml:space="preserve">Shtaket_Prf_QproMatt</t>
  </si>
  <si>
    <t xml:space="preserve">Shtaket_Prf_Q</t>
  </si>
  <si>
    <t xml:space="preserve">Shtaket_Prf_Ql</t>
  </si>
  <si>
    <t xml:space="preserve">Shtaket_Prf_Vel</t>
  </si>
  <si>
    <t xml:space="preserve">Shtaket_Prf_Atl</t>
  </si>
  <si>
    <t xml:space="preserve">Shtaket_Prf_Ptdp</t>
  </si>
  <si>
    <t xml:space="preserve">Shtaket_Prf_Pt</t>
  </si>
  <si>
    <t xml:space="preserve">Shtaket_Prf_PtRFdp</t>
  </si>
  <si>
    <t xml:space="preserve">Shtaket_Prf_PtRF</t>
  </si>
  <si>
    <t xml:space="preserve">Shtaket_Prf_PurProMatt275</t>
  </si>
  <si>
    <t xml:space="preserve">Shtaket_Prf_PurLiteMatt</t>
  </si>
  <si>
    <t xml:space="preserve">Shtaket_Prf_SatMatt</t>
  </si>
  <si>
    <t xml:space="preserve">Shtaket_Prf_StBarhat</t>
  </si>
  <si>
    <t xml:space="preserve">Shtaket_Prf_Dr05</t>
  </si>
  <si>
    <t xml:space="preserve">Shtaket_Prf_Dr</t>
  </si>
  <si>
    <t xml:space="preserve">Shtaket_Prf_Sat</t>
  </si>
  <si>
    <t xml:space="preserve">Shtaket_Prf_Pe045</t>
  </si>
  <si>
    <t xml:space="preserve">Shtaket_Prf_PEdp</t>
  </si>
  <si>
    <t xml:space="preserve">Shtaket_Prf_Pe08</t>
  </si>
  <si>
    <t xml:space="preserve">Shtaket_Prf_Pe07</t>
  </si>
  <si>
    <t xml:space="preserve">Shtaket_Prf_Pe065</t>
  </si>
  <si>
    <t xml:space="preserve">Shtaket_Prf_Pe04</t>
  </si>
  <si>
    <t xml:space="preserve">Shtaket_Prf_Pe04dp</t>
  </si>
  <si>
    <t xml:space="preserve">Shtaket_Prf_PeMatt04dp</t>
  </si>
  <si>
    <t xml:space="preserve">Shtaket_Prf_dachPr</t>
  </si>
  <si>
    <t xml:space="preserve">Shtaket_Prf_dachSk</t>
  </si>
  <si>
    <t xml:space="preserve">Shtaket_Prf_dachPr_k</t>
  </si>
  <si>
    <t xml:space="preserve">Shtaket_Prf_dachPr_tw</t>
  </si>
</sst>
</file>

<file path=xl/styles.xml><?xml version="1.0" encoding="utf-8"?>
<styleSheet xmlns="http://schemas.openxmlformats.org/spreadsheetml/2006/main">
  <numFmts count="9">
    <numFmt numFmtId="164" formatCode="General"/>
    <numFmt numFmtId="165" formatCode="0%"/>
    <numFmt numFmtId="166" formatCode="_-* #,##0.00\ _₽_-;\-* #,##0.00\ _₽_-;_-* \-??\ _₽_-;_-@_-"/>
    <numFmt numFmtId="167" formatCode="DD/MM/YYYY"/>
    <numFmt numFmtId="168" formatCode="0"/>
    <numFmt numFmtId="169" formatCode="0.00"/>
    <numFmt numFmtId="170" formatCode="0.0"/>
    <numFmt numFmtId="171" formatCode="#,##0"/>
    <numFmt numFmtId="172" formatCode="0.00%"/>
  </numFmts>
  <fonts count="25">
    <font>
      <sz val="11"/>
      <color rgb="FF000000"/>
      <name val="Calibri"/>
      <family val="2"/>
      <charset val="204"/>
    </font>
    <font>
      <sz val="10"/>
      <name val="Arial"/>
      <family val="0"/>
    </font>
    <font>
      <sz val="10"/>
      <name val="Arial"/>
      <family val="0"/>
    </font>
    <font>
      <sz val="10"/>
      <name val="Arial"/>
      <family val="0"/>
    </font>
    <font>
      <sz val="10"/>
      <name val="Arial"/>
      <family val="2"/>
      <charset val="177"/>
    </font>
    <font>
      <sz val="10"/>
      <name val="Arial Cyr"/>
      <family val="0"/>
      <charset val="204"/>
    </font>
    <font>
      <sz val="10"/>
      <name val="Arial"/>
      <family val="2"/>
      <charset val="204"/>
    </font>
    <font>
      <u val="single"/>
      <sz val="10"/>
      <color rgb="FF0000FF"/>
      <name val="Arial Cyr"/>
      <family val="2"/>
      <charset val="204"/>
    </font>
    <font>
      <sz val="10"/>
      <color rgb="FF000000"/>
      <name val="Arial"/>
      <family val="2"/>
      <charset val="204"/>
    </font>
    <font>
      <u val="single"/>
      <sz val="10"/>
      <color rgb="FF0000FF"/>
      <name val="Arial"/>
      <family val="2"/>
      <charset val="204"/>
    </font>
    <font>
      <b val="true"/>
      <sz val="14"/>
      <color rgb="FFFF0000"/>
      <name val="Arial"/>
      <family val="2"/>
      <charset val="204"/>
    </font>
    <font>
      <b val="true"/>
      <sz val="10"/>
      <name val="Arial"/>
      <family val="2"/>
      <charset val="204"/>
    </font>
    <font>
      <sz val="10"/>
      <color rgb="FFFF0000"/>
      <name val="Arial"/>
      <family val="2"/>
      <charset val="204"/>
    </font>
    <font>
      <sz val="10"/>
      <color rgb="FFC0C0C0"/>
      <name val="Arial"/>
      <family val="2"/>
      <charset val="204"/>
    </font>
    <font>
      <b val="true"/>
      <sz val="10"/>
      <color rgb="FFFF0000"/>
      <name val="Arial"/>
      <family val="2"/>
      <charset val="204"/>
    </font>
    <font>
      <b val="true"/>
      <sz val="10"/>
      <color rgb="FF000000"/>
      <name val="Arial"/>
      <family val="2"/>
      <charset val="204"/>
    </font>
    <font>
      <sz val="11"/>
      <color rgb="FF000000"/>
      <name val="Arial"/>
      <family val="2"/>
      <charset val="204"/>
    </font>
    <font>
      <b val="true"/>
      <sz val="11"/>
      <color rgb="FFFF0000"/>
      <name val="Arial"/>
      <family val="2"/>
      <charset val="204"/>
    </font>
    <font>
      <sz val="9"/>
      <name val="Arial"/>
      <family val="2"/>
      <charset val="204"/>
    </font>
    <font>
      <sz val="9"/>
      <color rgb="FF000000"/>
      <name val="Arial"/>
      <family val="2"/>
      <charset val="204"/>
    </font>
    <font>
      <sz val="8"/>
      <color rgb="FF000000"/>
      <name val="Arial"/>
      <family val="2"/>
      <charset val="204"/>
    </font>
    <font>
      <sz val="9"/>
      <color rgb="FFFF0000"/>
      <name val="Arial"/>
      <family val="2"/>
      <charset val="204"/>
    </font>
    <font>
      <sz val="11"/>
      <color rgb="FFFF0000"/>
      <name val="Arial"/>
      <family val="2"/>
      <charset val="204"/>
    </font>
    <font>
      <b val="true"/>
      <i val="true"/>
      <sz val="9"/>
      <color rgb="FFFFFFFF"/>
      <name val="Arial"/>
      <family val="2"/>
      <charset val="204"/>
    </font>
    <font>
      <sz val="10"/>
      <color rgb="FF0000FF"/>
      <name val="Arial"/>
      <family val="2"/>
      <charset val="204"/>
    </font>
  </fonts>
  <fills count="4">
    <fill>
      <patternFill patternType="none"/>
    </fill>
    <fill>
      <patternFill patternType="gray125"/>
    </fill>
    <fill>
      <patternFill patternType="solid">
        <fgColor rgb="FFC0C0C0"/>
        <bgColor rgb="FFCCCCFF"/>
      </patternFill>
    </fill>
    <fill>
      <patternFill patternType="solid">
        <fgColor rgb="FFFF0000"/>
        <bgColor rgb="FF993300"/>
      </patternFill>
    </fill>
  </fills>
  <borders count="29">
    <border diagonalUp="false" diagonalDown="false">
      <left/>
      <right/>
      <top/>
      <bottom/>
      <diagonal/>
    </border>
    <border diagonalUp="false" diagonalDown="false">
      <left style="thin"/>
      <right style="thin"/>
      <top style="thin"/>
      <bottom/>
      <diagonal/>
    </border>
    <border diagonalUp="false" diagonalDown="false">
      <left style="thin"/>
      <right style="thin"/>
      <top style="thin"/>
      <bottom style="thin"/>
      <diagonal/>
    </border>
    <border diagonalUp="false" diagonalDown="false">
      <left/>
      <right/>
      <top/>
      <bottom style="medium">
        <color rgb="FFFF0000"/>
      </bottom>
      <diagonal/>
    </border>
    <border diagonalUp="false" diagonalDown="false">
      <left/>
      <right style="thin"/>
      <top style="thin"/>
      <bottom style="thin"/>
      <diagonal/>
    </border>
    <border diagonalUp="false" diagonalDown="false">
      <left style="thin"/>
      <right/>
      <top style="thin"/>
      <bottom style="thin"/>
      <diagonal/>
    </border>
    <border diagonalUp="false" diagonalDown="false">
      <left style="thin"/>
      <right/>
      <top style="thin"/>
      <bottom/>
      <diagonal/>
    </border>
    <border diagonalUp="false" diagonalDown="false">
      <left/>
      <right/>
      <top/>
      <bottom style="thin"/>
      <diagonal/>
    </border>
    <border diagonalUp="false" diagonalDown="false">
      <left/>
      <right style="thin"/>
      <top style="thin"/>
      <bottom/>
      <diagonal/>
    </border>
    <border diagonalUp="false" diagonalDown="false">
      <left style="thin"/>
      <right/>
      <top/>
      <bottom/>
      <diagonal/>
    </border>
    <border diagonalUp="false" diagonalDown="false">
      <left/>
      <right/>
      <top style="thin"/>
      <bottom style="thin"/>
      <diagonal/>
    </border>
    <border diagonalUp="false" diagonalDown="false">
      <left/>
      <right/>
      <top style="thin"/>
      <bottom/>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bottom style="thin"/>
      <diagonal/>
    </border>
    <border diagonalUp="false" diagonalDown="false">
      <left style="medium"/>
      <right style="medium"/>
      <top style="medium"/>
      <bottom style="medium"/>
      <diagonal/>
    </border>
    <border diagonalUp="false" diagonalDown="false">
      <left/>
      <right style="medium"/>
      <top style="medium"/>
      <bottom style="medium"/>
      <diagonal/>
    </border>
    <border diagonalUp="false" diagonalDown="false">
      <left style="medium"/>
      <right style="medium"/>
      <top style="medium"/>
      <bottom/>
      <diagonal/>
    </border>
    <border diagonalUp="false" diagonalDown="false">
      <left/>
      <right/>
      <top style="medium"/>
      <bottom style="medium"/>
      <diagonal/>
    </border>
    <border diagonalUp="false" diagonalDown="false">
      <left style="medium"/>
      <right/>
      <top style="medium"/>
      <bottom/>
      <diagonal/>
    </border>
    <border diagonalUp="false" diagonalDown="false">
      <left style="medium"/>
      <right/>
      <top/>
      <bottom/>
      <diagonal/>
    </border>
    <border diagonalUp="false" diagonalDown="false">
      <left style="medium"/>
      <right style="medium"/>
      <top/>
      <bottom style="medium"/>
      <diagonal/>
    </border>
    <border diagonalUp="false" diagonalDown="false">
      <left/>
      <right style="medium"/>
      <top style="medium"/>
      <bottom/>
      <diagonal/>
    </border>
    <border diagonalUp="false" diagonalDown="false">
      <left/>
      <right/>
      <top style="medium"/>
      <bottom/>
      <diagonal/>
    </border>
    <border diagonalUp="false" diagonalDown="false">
      <left/>
      <right style="medium"/>
      <top/>
      <bottom/>
      <diagonal/>
    </border>
    <border diagonalUp="false" diagonalDown="false">
      <left style="medium"/>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s>
  <cellStyleXfs count="3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7" fillId="0"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cellStyleXfs>
  <cellXfs count="253">
    <xf numFmtId="164" fontId="0" fillId="0" borderId="0" xfId="0" applyFont="fals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9" fillId="0" borderId="0" xfId="20" applyFont="true" applyBorder="true" applyAlignment="true" applyProtection="true">
      <alignment horizontal="general" vertical="bottom" textRotation="0" wrapText="false" indent="0" shrinkToFit="false"/>
      <protection locked="true" hidden="false"/>
    </xf>
    <xf numFmtId="164" fontId="8" fillId="0" borderId="0" xfId="0" applyFont="true" applyBorder="true" applyAlignment="true" applyProtection="false">
      <alignment horizontal="center" vertical="bottom" textRotation="0" wrapText="false" indent="0" shrinkToFit="false"/>
      <protection locked="true" hidden="false"/>
    </xf>
    <xf numFmtId="164" fontId="10" fillId="0" borderId="0" xfId="0" applyFont="true" applyBorder="true" applyAlignment="true" applyProtection="false">
      <alignment horizontal="center" vertical="bottom" textRotation="0" wrapText="false" indent="0" shrinkToFit="false"/>
      <protection locked="true" hidden="false"/>
    </xf>
    <xf numFmtId="164" fontId="8" fillId="0" borderId="0" xfId="0" applyFont="true" applyBorder="false" applyAlignment="true" applyProtection="false">
      <alignment horizontal="general" vertical="top" textRotation="0" wrapText="false" indent="0" shrinkToFit="false"/>
      <protection locked="true" hidden="false"/>
    </xf>
    <xf numFmtId="164" fontId="8" fillId="0" borderId="0" xfId="0" applyFont="true" applyBorder="false" applyAlignment="true" applyProtection="false">
      <alignment horizontal="right" vertical="bottom" textRotation="0" wrapText="false" indent="0" shrinkToFit="false"/>
      <protection locked="true" hidden="false"/>
    </xf>
    <xf numFmtId="167" fontId="8" fillId="0" borderId="0" xfId="0" applyFont="tru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general" vertical="bottom" textRotation="0" wrapText="true" indent="0" shrinkToFit="false"/>
      <protection locked="true" hidden="false"/>
    </xf>
    <xf numFmtId="164" fontId="11" fillId="0" borderId="1" xfId="0" applyFont="true" applyBorder="true" applyAlignment="true" applyProtection="false">
      <alignment horizontal="general" vertical="bottom" textRotation="0" wrapText="true" indent="0" shrinkToFit="false"/>
      <protection locked="true" hidden="false"/>
    </xf>
    <xf numFmtId="164" fontId="11" fillId="2" borderId="2" xfId="0" applyFont="true" applyBorder="true" applyAlignment="true" applyProtection="false">
      <alignment horizontal="center" vertical="bottom" textRotation="0" wrapText="tru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64" fontId="6" fillId="0" borderId="2" xfId="0" applyFont="true" applyBorder="true" applyAlignment="true" applyProtection="false">
      <alignment horizontal="left" vertical="center" textRotation="0" wrapText="false" indent="0" shrinkToFit="false"/>
      <protection locked="true" hidden="false"/>
    </xf>
    <xf numFmtId="164" fontId="6" fillId="2"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true" indent="0" shrinkToFit="false"/>
      <protection locked="true" hidden="false"/>
    </xf>
    <xf numFmtId="168" fontId="6" fillId="0" borderId="2"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general"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true" indent="0" shrinkToFit="false"/>
      <protection locked="true" hidden="false"/>
    </xf>
    <xf numFmtId="164" fontId="6" fillId="0" borderId="2" xfId="0" applyFont="true" applyBorder="true" applyAlignment="true" applyProtection="false">
      <alignment horizontal="general" vertical="center" textRotation="0" wrapText="false" indent="0" shrinkToFit="false"/>
      <protection locked="true" hidden="false"/>
    </xf>
    <xf numFmtId="164" fontId="11" fillId="2" borderId="2"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tru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9" fillId="0" borderId="0" xfId="20" applyFont="true" applyBorder="true" applyAlignment="true" applyProtection="true">
      <alignment horizontal="left"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8" fillId="0" borderId="0" xfId="0" applyFont="true" applyBorder="true" applyAlignment="true" applyProtection="false">
      <alignment horizontal="right" vertical="bottom" textRotation="0" wrapText="false" indent="0" shrinkToFit="false"/>
      <protection locked="true" hidden="false"/>
    </xf>
    <xf numFmtId="167" fontId="6" fillId="0" borderId="0" xfId="0" applyFont="true" applyBorder="true" applyAlignment="true" applyProtection="false">
      <alignment horizontal="center" vertical="bottom" textRotation="0" wrapText="false" indent="0" shrinkToFit="false"/>
      <protection locked="true" hidden="false"/>
    </xf>
    <xf numFmtId="164" fontId="10" fillId="0" borderId="3"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7" fontId="11" fillId="0" borderId="0" xfId="0" applyFont="true" applyBorder="tru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true" indent="0" shrinkToFit="false"/>
      <protection locked="true" hidden="false"/>
    </xf>
    <xf numFmtId="164" fontId="6" fillId="0" borderId="4" xfId="0" applyFont="true" applyBorder="true" applyAlignment="true" applyProtection="false">
      <alignment horizontal="center" vertical="center" textRotation="0" wrapText="true" indent="0" shrinkToFit="false"/>
      <protection locked="true" hidden="false"/>
    </xf>
    <xf numFmtId="164" fontId="11" fillId="0" borderId="2"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center" vertical="center" textRotation="0" wrapText="true" indent="0" shrinkToFit="false"/>
      <protection locked="true" hidden="false"/>
    </xf>
    <xf numFmtId="164" fontId="11" fillId="0" borderId="0" xfId="0" applyFont="true" applyBorder="true" applyAlignment="true" applyProtection="false">
      <alignment horizontal="left" vertical="center" textRotation="0" wrapText="true" indent="0" shrinkToFit="false"/>
      <protection locked="true" hidden="false"/>
    </xf>
    <xf numFmtId="164" fontId="11" fillId="0" borderId="0"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true" applyProtection="false">
      <alignment horizontal="center" vertical="center" textRotation="0" wrapText="tru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6" fillId="3" borderId="6" xfId="0" applyFont="true" applyBorder="true" applyAlignment="true" applyProtection="false">
      <alignment horizontal="left" vertical="center" textRotation="0" wrapText="false" indent="0" shrinkToFit="false"/>
      <protection locked="true" hidden="false"/>
    </xf>
    <xf numFmtId="165" fontId="6" fillId="0"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65"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8" fillId="0" borderId="7" xfId="0" applyFont="true" applyBorder="true" applyAlignment="false" applyProtection="false">
      <alignment horizontal="general" vertical="bottom" textRotation="0" wrapText="false" indent="0" shrinkToFit="false"/>
      <protection locked="true" hidden="false"/>
    </xf>
    <xf numFmtId="164" fontId="8" fillId="0" borderId="7" xfId="0" applyFont="true" applyBorder="true" applyAlignment="true" applyProtection="false">
      <alignment horizontal="right" vertical="bottom" textRotation="0" wrapText="false" indent="0" shrinkToFit="false"/>
      <protection locked="true" hidden="false"/>
    </xf>
    <xf numFmtId="164" fontId="6" fillId="0" borderId="2" xfId="0" applyFont="true" applyBorder="true" applyAlignment="true" applyProtection="false">
      <alignment horizontal="center" vertical="center" textRotation="0" wrapText="true" indent="0" shrinkToFit="false"/>
      <protection locked="true" hidden="false"/>
    </xf>
    <xf numFmtId="164" fontId="6" fillId="0" borderId="5" xfId="0" applyFont="true" applyBorder="true" applyAlignment="true" applyProtection="false">
      <alignment horizontal="center" vertical="center" textRotation="0" wrapText="true" indent="0" shrinkToFit="false"/>
      <protection locked="true" hidden="false"/>
    </xf>
    <xf numFmtId="164" fontId="11" fillId="0" borderId="1"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left" vertical="bottom" textRotation="0" wrapText="false" indent="0" shrinkToFit="false"/>
      <protection locked="true" hidden="false"/>
    </xf>
    <xf numFmtId="164" fontId="8" fillId="0" borderId="0"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general" vertical="center" textRotation="0" wrapText="false" indent="0" shrinkToFit="false"/>
      <protection locked="true" hidden="false"/>
    </xf>
    <xf numFmtId="164" fontId="11" fillId="3" borderId="4" xfId="0" applyFont="true" applyBorder="true" applyAlignment="true" applyProtection="false">
      <alignment horizontal="general" vertical="center" textRotation="0" wrapText="false" indent="0" shrinkToFit="false"/>
      <protection locked="true" hidden="false"/>
    </xf>
    <xf numFmtId="164" fontId="6" fillId="3" borderId="5"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true" applyAlignment="tru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right" vertical="center" textRotation="0" wrapText="false" indent="0" shrinkToFit="false"/>
      <protection locked="true" hidden="false"/>
    </xf>
    <xf numFmtId="164" fontId="6" fillId="0" borderId="7" xfId="0" applyFont="true" applyBorder="true" applyAlignment="true" applyProtection="false">
      <alignment horizontal="right" vertical="center" textRotation="0" wrapText="false" indent="0" shrinkToFit="false"/>
      <protection locked="true" hidden="false"/>
    </xf>
    <xf numFmtId="167" fontId="11" fillId="0" borderId="7"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64" fontId="8" fillId="0" borderId="8" xfId="0" applyFont="true" applyBorder="true" applyAlignment="true" applyProtection="false">
      <alignment horizontal="center" vertical="center" textRotation="0" wrapText="false" indent="0" shrinkToFit="false"/>
      <protection locked="true" hidden="false"/>
    </xf>
    <xf numFmtId="164" fontId="6" fillId="0" borderId="9" xfId="0" applyFont="true" applyBorder="tru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11" fillId="2" borderId="5"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center" vertical="center" textRotation="0" wrapText="false" indent="0" shrinkToFit="false"/>
      <protection locked="true" hidden="false"/>
    </xf>
    <xf numFmtId="164" fontId="6" fillId="0" borderId="5"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left" vertical="center" textRotation="0" wrapText="true" indent="0" shrinkToFit="false"/>
      <protection locked="true" hidden="false"/>
    </xf>
    <xf numFmtId="164" fontId="8" fillId="0" borderId="2"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true" applyAlignment="true" applyProtection="false">
      <alignment horizontal="left" vertical="center" textRotation="0" wrapText="tru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right" vertical="bottom" textRotation="0" wrapText="false" indent="0" shrinkToFit="false"/>
      <protection locked="true" hidden="false"/>
    </xf>
    <xf numFmtId="164" fontId="6" fillId="0" borderId="2" xfId="0" applyFont="true" applyBorder="true" applyAlignment="true" applyProtection="false">
      <alignment horizontal="center" vertical="bottom" textRotation="0" wrapText="false" indent="0" shrinkToFit="false"/>
      <protection locked="true" hidden="false"/>
    </xf>
    <xf numFmtId="164" fontId="6" fillId="0" borderId="2" xfId="0" applyFont="true" applyBorder="true" applyAlignment="true" applyProtection="false">
      <alignment horizontal="left" vertical="center" textRotation="0" wrapText="true" indent="0" shrinkToFit="false"/>
      <protection locked="true" hidden="false"/>
    </xf>
    <xf numFmtId="169" fontId="14" fillId="0" borderId="2" xfId="0" applyFont="true" applyBorder="true" applyAlignment="true" applyProtection="false">
      <alignment horizontal="center" vertical="center" textRotation="0" wrapText="true" indent="0" shrinkToFit="false"/>
      <protection locked="true" hidden="false"/>
    </xf>
    <xf numFmtId="169" fontId="11" fillId="0" borderId="2" xfId="0" applyFont="true" applyBorder="true" applyAlignment="true" applyProtection="false">
      <alignment horizontal="center" vertical="center" textRotation="0" wrapText="true" indent="0" shrinkToFit="false"/>
      <protection locked="true" hidden="false"/>
    </xf>
    <xf numFmtId="164" fontId="14" fillId="0" borderId="2" xfId="0" applyFont="true" applyBorder="true" applyAlignment="true" applyProtection="false">
      <alignment horizontal="center" vertical="center" textRotation="0" wrapText="true" indent="0" shrinkToFit="false"/>
      <protection locked="true" hidden="false"/>
    </xf>
    <xf numFmtId="164" fontId="11" fillId="0" borderId="10" xfId="0" applyFont="true" applyBorder="true" applyAlignment="true" applyProtection="false">
      <alignment horizontal="center" vertical="center" textRotation="0" wrapText="true" indent="0" shrinkToFit="false"/>
      <protection locked="true" hidden="false"/>
    </xf>
    <xf numFmtId="164" fontId="11" fillId="2" borderId="4" xfId="0" applyFont="true" applyBorder="true" applyAlignment="true" applyProtection="false">
      <alignment horizontal="center" vertical="center" textRotation="0" wrapText="true" indent="0" shrinkToFit="false"/>
      <protection locked="true" hidden="false"/>
    </xf>
    <xf numFmtId="164" fontId="8" fillId="0" borderId="2" xfId="0" applyFont="true" applyBorder="true" applyAlignment="true" applyProtection="false">
      <alignment horizontal="center" vertical="center" textRotation="0" wrapText="false" indent="0" shrinkToFit="false"/>
      <protection locked="true" hidden="false"/>
    </xf>
    <xf numFmtId="164" fontId="6" fillId="0" borderId="10" xfId="0" applyFont="true" applyBorder="tru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left"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9" fontId="11" fillId="0" borderId="1" xfId="0" applyFont="true" applyBorder="true" applyAlignment="true" applyProtection="false">
      <alignment horizontal="center" vertical="center" textRotation="0" wrapText="true" indent="0" shrinkToFit="false"/>
      <protection locked="true" hidden="false"/>
    </xf>
    <xf numFmtId="164" fontId="6" fillId="0" borderId="4" xfId="0" applyFont="true" applyBorder="true" applyAlignment="true" applyProtection="false">
      <alignment horizontal="center" vertical="bottom" textRotation="0" wrapText="false" indent="0" shrinkToFit="false"/>
      <protection locked="true" hidden="false"/>
    </xf>
    <xf numFmtId="164" fontId="8" fillId="0" borderId="2" xfId="0" applyFont="true" applyBorder="true" applyAlignment="true" applyProtection="false">
      <alignment horizontal="left" vertical="center" textRotation="0" wrapText="false" indent="0" shrinkToFit="false"/>
      <protection locked="true" hidden="false"/>
    </xf>
    <xf numFmtId="164" fontId="8" fillId="0" borderId="2" xfId="0" applyFont="true" applyBorder="true" applyAlignment="true" applyProtection="false">
      <alignment horizontal="center" vertical="center" textRotation="0" wrapText="true" indent="0" shrinkToFit="false"/>
      <protection locked="true" hidden="false"/>
    </xf>
    <xf numFmtId="164" fontId="14" fillId="0" borderId="11" xfId="0" applyFont="true" applyBorder="true" applyAlignment="true" applyProtection="false">
      <alignment horizontal="left" vertical="center" textRotation="0" wrapText="true" indent="0" shrinkToFit="false"/>
      <protection locked="true" hidden="false"/>
    </xf>
    <xf numFmtId="164" fontId="14" fillId="0" borderId="0" xfId="0" applyFont="true" applyBorder="true" applyAlignment="true" applyProtection="false">
      <alignment horizontal="left" vertical="center" textRotation="0" wrapText="true" indent="0" shrinkToFit="false"/>
      <protection locked="true" hidden="false"/>
    </xf>
    <xf numFmtId="164" fontId="11" fillId="2" borderId="1" xfId="0" applyFont="true" applyBorder="true" applyAlignment="true" applyProtection="false">
      <alignment horizontal="center" vertical="center" textRotation="0" wrapText="true" indent="0" shrinkToFit="false"/>
      <protection locked="true" hidden="false"/>
    </xf>
    <xf numFmtId="164" fontId="11" fillId="2" borderId="12" xfId="0" applyFont="true" applyBorder="true" applyAlignment="true" applyProtection="false">
      <alignment horizontal="center" vertical="center" textRotation="0" wrapText="true" indent="0" shrinkToFit="false"/>
      <protection locked="true" hidden="false"/>
    </xf>
    <xf numFmtId="169" fontId="11" fillId="0" borderId="2" xfId="0" applyFont="true" applyBorder="true" applyAlignment="true" applyProtection="false">
      <alignment horizontal="center" vertical="center" textRotation="0" wrapText="false" indent="0" shrinkToFit="false"/>
      <protection locked="true" hidden="false"/>
    </xf>
    <xf numFmtId="164" fontId="11" fillId="3" borderId="2" xfId="0" applyFont="true" applyBorder="true" applyAlignment="true" applyProtection="false">
      <alignment horizontal="center" vertical="center" textRotation="0" wrapText="true" indent="0" shrinkToFit="false"/>
      <protection locked="true" hidden="false"/>
    </xf>
    <xf numFmtId="164" fontId="6" fillId="3" borderId="2" xfId="0" applyFont="true" applyBorder="true" applyAlignment="true" applyProtection="false">
      <alignment horizontal="left" vertical="center" textRotation="0" wrapText="false" indent="0" shrinkToFit="false"/>
      <protection locked="true" hidden="false"/>
    </xf>
    <xf numFmtId="164" fontId="6" fillId="3" borderId="5" xfId="0" applyFont="true" applyBorder="true" applyAlignment="true" applyProtection="false">
      <alignment horizontal="left" vertical="center" textRotation="0" wrapText="false" indent="0" shrinkToFit="false"/>
      <protection locked="true" hidden="false"/>
    </xf>
    <xf numFmtId="165" fontId="6" fillId="0" borderId="2" xfId="0" applyFont="true" applyBorder="true" applyAlignment="true" applyProtection="false">
      <alignment horizontal="center" vertical="center" textRotation="0" wrapText="false" indent="0" shrinkToFit="false"/>
      <protection locked="true" hidden="false"/>
    </xf>
    <xf numFmtId="165" fontId="11" fillId="0" borderId="2" xfId="0" applyFont="true" applyBorder="true" applyAlignment="true" applyProtection="false">
      <alignment horizontal="center" vertical="center" textRotation="0" wrapText="true" indent="0" shrinkToFit="false"/>
      <protection locked="true" hidden="false"/>
    </xf>
    <xf numFmtId="164" fontId="6" fillId="3" borderId="10" xfId="0" applyFont="true" applyBorder="true" applyAlignment="true" applyProtection="false">
      <alignment horizontal="left" vertical="center" textRotation="0" wrapText="false" indent="0" shrinkToFit="false"/>
      <protection locked="true" hidden="false"/>
    </xf>
    <xf numFmtId="167" fontId="6" fillId="0" borderId="0" xfId="0" applyFont="true" applyBorder="false" applyAlignment="false" applyProtection="false">
      <alignment horizontal="general" vertical="bottom" textRotation="0" wrapText="false" indent="0" shrinkToFit="false"/>
      <protection locked="true" hidden="false"/>
    </xf>
    <xf numFmtId="164" fontId="6" fillId="0" borderId="2" xfId="0" applyFont="true" applyBorder="true" applyAlignment="false" applyProtection="false">
      <alignment horizontal="general" vertical="bottom" textRotation="0" wrapText="false" indent="0" shrinkToFit="false"/>
      <protection locked="true" hidden="false"/>
    </xf>
    <xf numFmtId="169" fontId="11" fillId="0" borderId="2" xfId="0" applyFont="true" applyBorder="true" applyAlignment="true" applyProtection="false">
      <alignment horizontal="center" vertical="bottom" textRotation="0" wrapText="false" indent="0" shrinkToFit="false"/>
      <protection locked="true" hidden="false"/>
    </xf>
    <xf numFmtId="169" fontId="6" fillId="0" borderId="0" xfId="0" applyFont="true" applyBorder="fals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left" vertical="center" textRotation="0" wrapText="false" indent="0" shrinkToFit="false"/>
      <protection locked="true" hidden="false"/>
    </xf>
    <xf numFmtId="164" fontId="6" fillId="0" borderId="12" xfId="0" applyFont="true" applyBorder="true" applyAlignment="true" applyProtection="false">
      <alignment horizontal="center" vertical="bottom" textRotation="0" wrapText="false" indent="0" shrinkToFit="false"/>
      <protection locked="true" hidden="false"/>
    </xf>
    <xf numFmtId="164" fontId="8" fillId="0" borderId="12" xfId="0" applyFont="true" applyBorder="true" applyAlignment="true" applyProtection="false">
      <alignment horizontal="center" vertical="center" textRotation="0" wrapText="false" indent="0" shrinkToFit="false"/>
      <protection locked="true" hidden="false"/>
    </xf>
    <xf numFmtId="164" fontId="8" fillId="0" borderId="12" xfId="0" applyFont="true" applyBorder="true" applyAlignment="true" applyProtection="false">
      <alignment horizontal="left" vertical="center" textRotation="0" wrapText="false" indent="0" shrinkToFit="false"/>
      <protection locked="true" hidden="false"/>
    </xf>
    <xf numFmtId="164" fontId="6" fillId="0" borderId="12" xfId="0" applyFont="true" applyBorder="true" applyAlignment="true" applyProtection="false">
      <alignment horizontal="center" vertical="center" textRotation="0" wrapText="true" indent="0" shrinkToFit="false"/>
      <protection locked="true" hidden="false"/>
    </xf>
    <xf numFmtId="164" fontId="11" fillId="0" borderId="5" xfId="0" applyFont="true" applyBorder="true" applyAlignment="true" applyProtection="false">
      <alignment horizontal="center" vertical="center" textRotation="0" wrapText="true" indent="0" shrinkToFit="false"/>
      <protection locked="true" hidden="false"/>
    </xf>
    <xf numFmtId="164" fontId="11" fillId="0" borderId="0" xfId="0" applyFont="true" applyBorder="true" applyAlignment="true" applyProtection="false">
      <alignment horizontal="general" vertical="center" textRotation="0" wrapText="true" indent="0" shrinkToFit="false"/>
      <protection locked="true" hidden="false"/>
    </xf>
    <xf numFmtId="164" fontId="6" fillId="0" borderId="9" xfId="0" applyFont="true" applyBorder="true" applyAlignment="true" applyProtection="false">
      <alignment horizontal="center" vertical="bottom" textRotation="0" wrapText="false" indent="0" shrinkToFit="false"/>
      <protection locked="true" hidden="false"/>
    </xf>
    <xf numFmtId="164" fontId="8" fillId="0" borderId="11" xfId="0" applyFont="true" applyBorder="true" applyAlignment="true" applyProtection="false">
      <alignment horizontal="center" vertical="center" textRotation="0" wrapText="false" indent="0" shrinkToFit="false"/>
      <protection locked="true" hidden="false"/>
    </xf>
    <xf numFmtId="164" fontId="8" fillId="0" borderId="11" xfId="0" applyFont="true" applyBorder="true" applyAlignment="true" applyProtection="false">
      <alignment horizontal="left" vertical="center" textRotation="0" wrapText="false" indent="0" shrinkToFit="false"/>
      <protection locked="true" hidden="false"/>
    </xf>
    <xf numFmtId="164" fontId="6" fillId="0" borderId="11" xfId="0" applyFont="true" applyBorder="true" applyAlignment="true" applyProtection="false">
      <alignment horizontal="center" vertical="center" textRotation="0" wrapText="true" indent="0" shrinkToFit="false"/>
      <protection locked="true" hidden="false"/>
    </xf>
    <xf numFmtId="164" fontId="11" fillId="0" borderId="13"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true" applyAlignment="true" applyProtection="false">
      <alignment horizontal="center" vertical="bottom" textRotation="0" wrapText="false" indent="0" shrinkToFit="false"/>
      <protection locked="true" hidden="false"/>
    </xf>
    <xf numFmtId="164" fontId="8" fillId="0" borderId="0" xfId="0" applyFont="true" applyBorder="true" applyAlignment="true" applyProtection="false">
      <alignment horizontal="left" vertical="center" textRotation="0" wrapText="false" indent="0" shrinkToFit="false"/>
      <protection locked="true" hidden="false"/>
    </xf>
    <xf numFmtId="164" fontId="11" fillId="0" borderId="0"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true" applyAlignment="true" applyProtection="false">
      <alignment horizontal="general" vertical="center" textRotation="0" wrapText="tru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11" fillId="3" borderId="14" xfId="0" applyFont="true" applyBorder="true" applyAlignment="true" applyProtection="false">
      <alignment horizontal="center" vertical="center" textRotation="0" wrapText="false" indent="0" shrinkToFit="false"/>
      <protection locked="true" hidden="false"/>
    </xf>
    <xf numFmtId="167" fontId="6" fillId="0" borderId="0" xfId="0" applyFont="true" applyBorder="false" applyAlignment="true" applyProtection="false">
      <alignment horizontal="center" vertical="bottom" textRotation="0" wrapText="false" indent="0" shrinkToFit="false"/>
      <protection locked="true" hidden="false"/>
    </xf>
    <xf numFmtId="164" fontId="10" fillId="0" borderId="3"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right" vertical="bottom" textRotation="0" wrapText="false" indent="0" shrinkToFit="false"/>
      <protection locked="true" hidden="false"/>
    </xf>
    <xf numFmtId="164" fontId="6" fillId="0" borderId="0" xfId="0" applyFont="true" applyBorder="false" applyAlignment="true" applyProtection="false">
      <alignment horizontal="right" vertical="center" textRotation="0" wrapText="false" indent="0" shrinkToFit="false"/>
      <protection locked="true" hidden="false"/>
    </xf>
    <xf numFmtId="167" fontId="6" fillId="0" borderId="7" xfId="0" applyFont="true" applyBorder="true" applyAlignment="true" applyProtection="false">
      <alignment horizontal="center" vertical="center" textRotation="0" wrapText="false" indent="0" shrinkToFit="false"/>
      <protection locked="true" hidden="false"/>
    </xf>
    <xf numFmtId="167" fontId="11" fillId="0" borderId="0" xfId="0" applyFont="true" applyBorder="fals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true" indent="0" shrinkToFit="false"/>
      <protection locked="true" hidden="false"/>
    </xf>
    <xf numFmtId="164" fontId="11" fillId="0" borderId="0" xfId="0" applyFont="true" applyBorder="false" applyAlignment="true" applyProtection="false">
      <alignment horizontal="center" vertical="center" textRotation="0" wrapText="true" indent="0" shrinkToFit="false"/>
      <protection locked="true" hidden="false"/>
    </xf>
    <xf numFmtId="164" fontId="11" fillId="0" borderId="2" xfId="0" applyFont="true" applyBorder="true" applyAlignment="true" applyProtection="false">
      <alignment horizontal="center" vertical="center" textRotation="0" wrapText="true" indent="0" shrinkToFit="false"/>
      <protection locked="true" hidden="false"/>
    </xf>
    <xf numFmtId="164" fontId="11" fillId="0" borderId="2" xfId="0" applyFont="true" applyBorder="true" applyAlignment="true" applyProtection="false">
      <alignment horizontal="center" vertical="center" textRotation="0" wrapText="false" indent="0" shrinkToFit="false"/>
      <protection locked="true" hidden="false"/>
    </xf>
    <xf numFmtId="169" fontId="6" fillId="0" borderId="0" xfId="0" applyFont="true" applyBorder="false" applyAlignment="true" applyProtection="false">
      <alignment horizontal="center" vertical="center" textRotation="0" wrapText="false" indent="0" shrinkToFit="false"/>
      <protection locked="true" hidden="false"/>
    </xf>
    <xf numFmtId="170" fontId="11" fillId="0" borderId="2" xfId="0" applyFont="true" applyBorder="true" applyAlignment="true" applyProtection="false">
      <alignment horizontal="center" vertical="center" textRotation="0" wrapText="tru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8" fillId="0" borderId="2" xfId="0" applyFont="true" applyBorder="true" applyAlignment="true" applyProtection="false">
      <alignment horizontal="general" vertical="center" textRotation="0" wrapText="true" indent="0" shrinkToFit="false"/>
      <protection locked="true" hidden="false"/>
    </xf>
    <xf numFmtId="169" fontId="8" fillId="0" borderId="0" xfId="0" applyFont="true" applyBorder="fals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6" fillId="0" borderId="2" xfId="0" applyFont="true" applyBorder="true" applyAlignment="true" applyProtection="false">
      <alignment horizontal="left" vertical="center" textRotation="0" wrapText="true" indent="0" shrinkToFit="false"/>
      <protection locked="true" hidden="false"/>
    </xf>
    <xf numFmtId="167" fontId="11" fillId="0" borderId="0" xfId="0" applyFont="true" applyBorder="false" applyAlignment="true" applyProtection="false">
      <alignment horizontal="right" vertical="center" textRotation="0" wrapText="false" indent="0" shrinkToFit="false"/>
      <protection locked="true" hidden="false"/>
    </xf>
    <xf numFmtId="164" fontId="11" fillId="0" borderId="2" xfId="0" applyFont="true" applyBorder="true" applyAlignment="true" applyProtection="false">
      <alignment horizontal="center"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center" vertical="center" textRotation="0" wrapText="true" indent="0" shrinkToFit="false"/>
      <protection locked="true" hidden="false"/>
    </xf>
    <xf numFmtId="164" fontId="11" fillId="0" borderId="2"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true" indent="0" shrinkToFit="false"/>
      <protection locked="true" hidden="false"/>
    </xf>
    <xf numFmtId="164" fontId="11" fillId="0" borderId="2" xfId="0" applyFont="true" applyBorder="true" applyAlignment="true" applyProtection="false">
      <alignment horizontal="general" vertical="center" textRotation="0" wrapText="true" indent="0" shrinkToFit="false"/>
      <protection locked="true" hidden="false"/>
    </xf>
    <xf numFmtId="164" fontId="8" fillId="0" borderId="4" xfId="0" applyFont="true" applyBorder="true" applyAlignment="true" applyProtection="false">
      <alignment horizontal="left" vertical="center" textRotation="0" wrapText="false" indent="0" shrinkToFit="false"/>
      <protection locked="true" hidden="false"/>
    </xf>
    <xf numFmtId="164" fontId="6" fillId="0" borderId="0" xfId="0" applyFont="true" applyBorder="false" applyAlignment="true" applyProtection="false">
      <alignment horizontal="center" vertical="bottom" textRotation="0" wrapText="false" indent="0" shrinkToFit="false"/>
      <protection locked="true" hidden="false"/>
    </xf>
    <xf numFmtId="167" fontId="6" fillId="0" borderId="0" xfId="0" applyFont="true" applyBorder="false" applyAlignment="true" applyProtection="false">
      <alignment horizontal="center" vertical="center" textRotation="0" wrapText="false" indent="0" shrinkToFit="false"/>
      <protection locked="true" hidden="false"/>
    </xf>
    <xf numFmtId="164" fontId="11" fillId="0" borderId="2" xfId="0" applyFont="true" applyBorder="true" applyAlignment="true" applyProtection="false">
      <alignment horizontal="left" vertical="center" textRotation="0" wrapText="true" indent="0" shrinkToFit="false"/>
      <protection locked="true" hidden="false"/>
    </xf>
    <xf numFmtId="164" fontId="11" fillId="0" borderId="2" xfId="0" applyFont="true" applyBorder="true" applyAlignment="true" applyProtection="false">
      <alignment horizontal="left"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true" indent="0" shrinkToFit="false"/>
      <protection locked="true" hidden="false"/>
    </xf>
    <xf numFmtId="164" fontId="6" fillId="0" borderId="2" xfId="0" applyFont="true" applyBorder="true" applyAlignment="false" applyProtection="false">
      <alignment horizontal="general" vertical="bottom" textRotation="0" wrapText="false" indent="0" shrinkToFit="false"/>
      <protection locked="true" hidden="false"/>
    </xf>
    <xf numFmtId="164" fontId="11" fillId="0" borderId="2"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center" vertical="bottom" textRotation="0" wrapText="false" indent="0" shrinkToFit="false"/>
      <protection locked="true" hidden="false"/>
    </xf>
    <xf numFmtId="164" fontId="6" fillId="0" borderId="2" xfId="0" applyFont="true" applyBorder="true" applyAlignment="true" applyProtection="false">
      <alignment horizontal="left" vertical="bottom" textRotation="0" wrapText="false" indent="0" shrinkToFit="false"/>
      <protection locked="true" hidden="false"/>
    </xf>
    <xf numFmtId="171" fontId="6" fillId="0" borderId="2" xfId="0" applyFont="true" applyBorder="true" applyAlignment="true" applyProtection="false">
      <alignment horizontal="center" vertical="center" textRotation="0" wrapText="false" indent="0" shrinkToFit="false"/>
      <protection locked="true" hidden="false"/>
    </xf>
    <xf numFmtId="164" fontId="6" fillId="2" borderId="2" xfId="0" applyFont="true" applyBorder="true" applyAlignment="true" applyProtection="false">
      <alignment horizontal="center" vertical="center" textRotation="0" wrapText="true" indent="0" shrinkToFit="false"/>
      <protection locked="true" hidden="false"/>
    </xf>
    <xf numFmtId="171" fontId="6" fillId="0" borderId="0" xfId="0" applyFont="true" applyBorder="fals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15" fillId="0" borderId="2" xfId="0" applyFont="true" applyBorder="true" applyAlignment="true" applyProtection="false">
      <alignment horizontal="left" vertical="center" textRotation="0" wrapText="false" indent="0" shrinkToFit="false"/>
      <protection locked="true" hidden="false"/>
    </xf>
    <xf numFmtId="164" fontId="6" fillId="0" borderId="2" xfId="0" applyFont="true" applyBorder="true" applyAlignment="true" applyProtection="false">
      <alignment horizontal="general" vertical="center" textRotation="0" wrapText="false" indent="0" shrinkToFit="false"/>
      <protection locked="true" hidden="false"/>
    </xf>
    <xf numFmtId="164" fontId="11" fillId="0" borderId="11" xfId="0" applyFont="true" applyBorder="true" applyAlignment="true" applyProtection="false">
      <alignment horizontal="left" vertical="center" textRotation="0" wrapText="false" indent="0" shrinkToFit="false"/>
      <protection locked="true" hidden="false"/>
    </xf>
    <xf numFmtId="164" fontId="12" fillId="0" borderId="0" xfId="0" applyFont="true" applyBorder="false" applyAlignment="true" applyProtection="false">
      <alignment horizontal="center"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6" fillId="0" borderId="3" xfId="0" applyFont="true" applyBorder="true" applyAlignment="true" applyProtection="false">
      <alignment horizontal="general" vertical="bottom" textRotation="0" wrapText="false" indent="0" shrinkToFit="false"/>
      <protection locked="true" hidden="false"/>
    </xf>
    <xf numFmtId="164" fontId="16" fillId="0" borderId="0" xfId="0" applyFont="true" applyBorder="true" applyAlignment="true" applyProtection="false">
      <alignment horizontal="general" vertical="bottom"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64" fontId="11" fillId="2" borderId="6" xfId="0" applyFont="true" applyBorder="true" applyAlignment="true" applyProtection="false">
      <alignment horizontal="center" vertical="center" textRotation="0" wrapText="true" indent="0" shrinkToFit="false"/>
      <protection locked="true" hidden="false"/>
    </xf>
    <xf numFmtId="164" fontId="17" fillId="2" borderId="2" xfId="0" applyFont="true" applyBorder="true" applyAlignment="true" applyProtection="false">
      <alignment horizontal="center" vertical="center" textRotation="0" wrapText="true" indent="0" shrinkToFit="false"/>
      <protection locked="true" hidden="false"/>
    </xf>
    <xf numFmtId="164" fontId="6" fillId="0" borderId="2" xfId="29" applyFont="true" applyBorder="true" applyAlignment="true" applyProtection="false">
      <alignment horizontal="center" vertical="center" textRotation="0" wrapText="true" indent="0" shrinkToFit="false"/>
      <protection locked="true" hidden="false"/>
    </xf>
    <xf numFmtId="170" fontId="6" fillId="0" borderId="2" xfId="0" applyFont="true" applyBorder="true" applyAlignment="true" applyProtection="false">
      <alignment horizontal="center" vertical="center" textRotation="0" wrapText="false" indent="0" shrinkToFit="false"/>
      <protection locked="true" hidden="false"/>
    </xf>
    <xf numFmtId="171" fontId="6" fillId="0" borderId="2" xfId="0" applyFont="true" applyBorder="true" applyAlignment="true" applyProtection="false">
      <alignment horizontal="center" vertical="center" textRotation="0" wrapText="false" indent="0" shrinkToFit="false"/>
      <protection locked="true" hidden="false"/>
    </xf>
    <xf numFmtId="170" fontId="8" fillId="0" borderId="2" xfId="22" applyFont="true" applyBorder="true" applyAlignment="true" applyProtection="false">
      <alignment horizontal="center" vertical="center" textRotation="0" wrapText="false" indent="0" shrinkToFit="false"/>
      <protection locked="true" hidden="false"/>
    </xf>
    <xf numFmtId="164" fontId="6" fillId="0" borderId="2" xfId="22" applyFont="true" applyBorder="true" applyAlignment="true" applyProtection="false">
      <alignment horizontal="center" vertical="center" textRotation="0" wrapText="false" indent="0" shrinkToFit="false"/>
      <protection locked="true" hidden="false"/>
    </xf>
    <xf numFmtId="171" fontId="6" fillId="0" borderId="2" xfId="23" applyFont="true" applyBorder="true" applyAlignment="true" applyProtection="false">
      <alignment horizontal="center" vertical="center" textRotation="0" wrapText="false" indent="0" shrinkToFit="false"/>
      <protection locked="true" hidden="false"/>
    </xf>
    <xf numFmtId="171" fontId="6" fillId="0" borderId="2" xfId="22" applyFont="true" applyBorder="true" applyAlignment="true" applyProtection="false">
      <alignment horizontal="center" vertical="center" textRotation="0" wrapText="false" indent="0" shrinkToFit="false"/>
      <protection locked="true" hidden="false"/>
    </xf>
    <xf numFmtId="164" fontId="6" fillId="0" borderId="2" xfId="22" applyFont="true" applyBorder="true" applyAlignment="true" applyProtection="false">
      <alignment horizontal="center" vertical="center" textRotation="0" wrapText="true" indent="0" shrinkToFit="true"/>
      <protection locked="true" hidden="false"/>
    </xf>
    <xf numFmtId="171" fontId="6" fillId="0" borderId="2" xfId="22" applyFont="true" applyBorder="true" applyAlignment="true" applyProtection="false">
      <alignment horizontal="center" vertical="center" textRotation="0" wrapText="true" indent="0" shrinkToFit="true"/>
      <protection locked="true" hidden="false"/>
    </xf>
    <xf numFmtId="164" fontId="18" fillId="0" borderId="2" xfId="29" applyFont="true" applyBorder="true" applyAlignment="true" applyProtection="false">
      <alignment horizontal="center" vertical="center" textRotation="0" wrapText="true" indent="0" shrinkToFit="false"/>
      <protection locked="true" hidden="false"/>
    </xf>
    <xf numFmtId="164" fontId="19" fillId="0" borderId="2" xfId="22" applyFont="true" applyBorder="true" applyAlignment="true" applyProtection="false">
      <alignment horizontal="center" vertical="center" textRotation="0" wrapText="false" indent="0" shrinkToFit="false"/>
      <protection locked="true" hidden="false"/>
    </xf>
    <xf numFmtId="164" fontId="20" fillId="0" borderId="2" xfId="22" applyFont="true" applyBorder="true" applyAlignment="true" applyProtection="false">
      <alignment horizontal="center" vertical="center" textRotation="0" wrapText="false" indent="0" shrinkToFit="false"/>
      <protection locked="true" hidden="false"/>
    </xf>
    <xf numFmtId="164" fontId="18" fillId="0" borderId="2" xfId="29" applyFont="true" applyBorder="true" applyAlignment="true" applyProtection="false">
      <alignment horizontal="center" vertical="center" textRotation="0" wrapText="false" indent="0" shrinkToFit="false"/>
      <protection locked="true" hidden="false"/>
    </xf>
    <xf numFmtId="172" fontId="18" fillId="0" borderId="2" xfId="31" applyFont="true" applyBorder="true" applyAlignment="true" applyProtection="true">
      <alignment horizontal="center" vertical="center" textRotation="0" wrapText="false" indent="0" shrinkToFit="false"/>
      <protection locked="true" hidden="false"/>
    </xf>
    <xf numFmtId="170" fontId="8" fillId="0" borderId="2" xfId="22" applyFont="true" applyBorder="true" applyAlignment="true" applyProtection="false">
      <alignment horizontal="center" vertical="center" textRotation="0" wrapText="true" indent="0" shrinkToFit="false"/>
      <protection locked="true" hidden="false"/>
    </xf>
    <xf numFmtId="164" fontId="21" fillId="0" borderId="2" xfId="29" applyFont="true" applyBorder="true" applyAlignment="true" applyProtection="false">
      <alignment horizontal="center" vertical="center" textRotation="0" wrapText="true" indent="0" shrinkToFit="false"/>
      <protection locked="true" hidden="false"/>
    </xf>
    <xf numFmtId="164" fontId="22" fillId="0" borderId="2" xfId="22" applyFont="true" applyBorder="true" applyAlignment="true" applyProtection="false">
      <alignment horizontal="center" vertical="center" textRotation="0" wrapText="false" indent="0" shrinkToFit="false"/>
      <protection locked="true" hidden="false"/>
    </xf>
    <xf numFmtId="169" fontId="23" fillId="0"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true" applyAlignment="false" applyProtection="false">
      <alignment horizontal="general" vertical="bottom" textRotation="0" wrapText="false" indent="0" shrinkToFit="false"/>
      <protection locked="true" hidden="false"/>
    </xf>
    <xf numFmtId="164" fontId="11" fillId="3" borderId="5" xfId="0" applyFont="true" applyBorder="true" applyAlignment="true" applyProtection="false">
      <alignment horizontal="left" vertical="center" textRotation="0" wrapText="false" indent="0" shrinkToFit="false"/>
      <protection locked="true" hidden="false"/>
    </xf>
    <xf numFmtId="172" fontId="6" fillId="0" borderId="2"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true" applyAlignment="true" applyProtection="false">
      <alignment horizontal="left" vertical="bottom" textRotation="0" wrapText="false" indent="0" shrinkToFit="false"/>
      <protection locked="true" hidden="false"/>
    </xf>
    <xf numFmtId="164" fontId="11" fillId="0" borderId="15" xfId="0" applyFont="true" applyBorder="true" applyAlignment="true" applyProtection="false">
      <alignment horizontal="center" vertical="center" textRotation="0" wrapText="true" indent="0" shrinkToFit="false"/>
      <protection locked="true" hidden="false"/>
    </xf>
    <xf numFmtId="164" fontId="11" fillId="0" borderId="16" xfId="0" applyFont="true" applyBorder="true" applyAlignment="true" applyProtection="false">
      <alignment horizontal="center" vertical="center" textRotation="0" wrapText="true" indent="0" shrinkToFit="false"/>
      <protection locked="true" hidden="false"/>
    </xf>
    <xf numFmtId="164" fontId="11" fillId="0" borderId="17" xfId="0" applyFont="true" applyBorder="true" applyAlignment="true" applyProtection="false">
      <alignment horizontal="center" vertical="center" textRotation="0" wrapText="true" indent="0" shrinkToFit="false"/>
      <protection locked="true" hidden="false"/>
    </xf>
    <xf numFmtId="164" fontId="11" fillId="0" borderId="17" xfId="0" applyFont="true" applyBorder="true" applyAlignment="true" applyProtection="false">
      <alignment horizontal="center" vertical="center" textRotation="0" wrapText="false" indent="0" shrinkToFit="false"/>
      <protection locked="true" hidden="false"/>
    </xf>
    <xf numFmtId="164" fontId="11" fillId="0" borderId="18" xfId="0" applyFont="true" applyBorder="true" applyAlignment="true" applyProtection="false">
      <alignment horizontal="center" vertical="center" textRotation="0" wrapText="true" indent="0" shrinkToFit="false"/>
      <protection locked="true" hidden="false"/>
    </xf>
    <xf numFmtId="164" fontId="11" fillId="0" borderId="19" xfId="0" applyFont="true" applyBorder="true" applyAlignment="true" applyProtection="false">
      <alignment horizontal="center" vertical="center" textRotation="0" wrapText="false" indent="0" shrinkToFit="false"/>
      <protection locked="true" hidden="false"/>
    </xf>
    <xf numFmtId="164" fontId="6" fillId="0" borderId="20" xfId="0" applyFont="true" applyBorder="true" applyAlignment="true" applyProtection="false">
      <alignment horizontal="center" vertical="center" textRotation="0" wrapText="false" indent="0" shrinkToFit="false"/>
      <protection locked="true" hidden="false"/>
    </xf>
    <xf numFmtId="164" fontId="11" fillId="0" borderId="21" xfId="0" applyFont="true" applyBorder="true" applyAlignment="true" applyProtection="false">
      <alignment horizontal="center" vertical="center" textRotation="0" wrapText="false" indent="0" shrinkToFit="false"/>
      <protection locked="true" hidden="false"/>
    </xf>
    <xf numFmtId="164" fontId="6" fillId="0" borderId="17" xfId="0" applyFont="true" applyBorder="true" applyAlignment="true" applyProtection="false">
      <alignment horizontal="left" vertical="center" textRotation="0" wrapText="false" indent="0" shrinkToFit="false"/>
      <protection locked="true" hidden="false"/>
    </xf>
    <xf numFmtId="164" fontId="6" fillId="0" borderId="19" xfId="0" applyFont="true" applyBorder="true" applyAlignment="true" applyProtection="false">
      <alignment horizontal="general" vertical="center" textRotation="0" wrapText="false" indent="0" shrinkToFit="false"/>
      <protection locked="true" hidden="false"/>
    </xf>
    <xf numFmtId="164" fontId="6" fillId="2" borderId="22" xfId="0" applyFont="true" applyBorder="true" applyAlignment="true" applyProtection="false">
      <alignment horizontal="center" vertical="center" textRotation="0" wrapText="false" indent="0" shrinkToFit="false"/>
      <protection locked="true" hidden="false"/>
    </xf>
    <xf numFmtId="164" fontId="6" fillId="0" borderId="23" xfId="0" applyFont="true" applyBorder="true" applyAlignment="true" applyProtection="false">
      <alignment horizontal="general" vertical="center" textRotation="0" wrapText="false" indent="0" shrinkToFit="false"/>
      <protection locked="true" hidden="false"/>
    </xf>
    <xf numFmtId="164" fontId="6" fillId="0" borderId="24" xfId="0" applyFont="true" applyBorder="true" applyAlignment="true" applyProtection="false">
      <alignment horizontal="center" vertical="center" textRotation="0" wrapText="false" indent="0" shrinkToFit="false"/>
      <protection locked="true" hidden="false"/>
    </xf>
    <xf numFmtId="164" fontId="6" fillId="0" borderId="25" xfId="0" applyFont="true" applyBorder="true" applyAlignment="true" applyProtection="false">
      <alignment horizontal="left" vertical="center" textRotation="0" wrapText="false" indent="0" shrinkToFit="false"/>
      <protection locked="true" hidden="false"/>
    </xf>
    <xf numFmtId="164" fontId="6" fillId="0" borderId="20" xfId="0" applyFont="true" applyBorder="true" applyAlignment="true" applyProtection="false">
      <alignment horizontal="general" vertical="center" textRotation="0" wrapText="false" indent="0" shrinkToFit="false"/>
      <protection locked="true" hidden="false"/>
    </xf>
    <xf numFmtId="164" fontId="6" fillId="2" borderId="24" xfId="0" applyFont="true" applyBorder="true" applyAlignment="true" applyProtection="false">
      <alignment horizontal="center" vertical="center" textRotation="0" wrapText="false" indent="0" shrinkToFit="false"/>
      <protection locked="true" hidden="false"/>
    </xf>
    <xf numFmtId="164" fontId="12" fillId="2" borderId="24" xfId="0" applyFont="true" applyBorder="true" applyAlignment="true" applyProtection="false">
      <alignment horizontal="center" vertical="center" textRotation="0" wrapText="false" indent="0" shrinkToFit="false"/>
      <protection locked="true" hidden="false"/>
    </xf>
    <xf numFmtId="164" fontId="6" fillId="0" borderId="25" xfId="0" applyFont="true" applyBorder="true" applyAlignment="true" applyProtection="false">
      <alignment horizontal="left" vertical="center" textRotation="0" wrapText="true" indent="0" shrinkToFit="false"/>
      <protection locked="true" hidden="false"/>
    </xf>
    <xf numFmtId="164" fontId="6" fillId="0" borderId="21" xfId="0" applyFont="true" applyBorder="true" applyAlignment="true" applyProtection="false">
      <alignment horizontal="left" vertical="center" textRotation="0" wrapText="false" indent="0" shrinkToFit="false"/>
      <protection locked="true" hidden="false"/>
    </xf>
    <xf numFmtId="164" fontId="6" fillId="0" borderId="26" xfId="0" applyFont="true" applyBorder="true" applyAlignment="true" applyProtection="false">
      <alignment horizontal="general" vertical="center" textRotation="0" wrapText="false" indent="0" shrinkToFit="false"/>
      <protection locked="true" hidden="false"/>
    </xf>
    <xf numFmtId="164" fontId="6" fillId="2" borderId="27" xfId="0" applyFont="true" applyBorder="true" applyAlignment="true" applyProtection="false">
      <alignment horizontal="center" vertical="center" textRotation="0" wrapText="false" indent="0" shrinkToFit="false"/>
      <protection locked="true" hidden="false"/>
    </xf>
    <xf numFmtId="164" fontId="6" fillId="2" borderId="28" xfId="0" applyFont="true" applyBorder="true" applyAlignment="true" applyProtection="false">
      <alignment horizontal="center" vertical="center" textRotation="0" wrapText="false" indent="0" shrinkToFit="false"/>
      <protection locked="true" hidden="false"/>
    </xf>
    <xf numFmtId="164" fontId="6" fillId="0" borderId="27" xfId="0" applyFont="true" applyBorder="true" applyAlignment="true" applyProtection="false">
      <alignment horizontal="general" vertical="center" textRotation="0" wrapText="false" indent="0" shrinkToFit="false"/>
      <protection locked="true" hidden="false"/>
    </xf>
    <xf numFmtId="164" fontId="12" fillId="2" borderId="28" xfId="0" applyFont="true" applyBorder="true" applyAlignment="true" applyProtection="false">
      <alignment horizontal="center" vertical="center" textRotation="0" wrapText="false" indent="0" shrinkToFit="false"/>
      <protection locked="true" hidden="false"/>
    </xf>
    <xf numFmtId="164" fontId="6" fillId="0" borderId="20" xfId="0" applyFont="true" applyBorder="true" applyAlignment="true" applyProtection="false">
      <alignment horizontal="general" vertical="center" textRotation="0" wrapText="false" indent="0" shrinkToFit="false"/>
      <protection locked="true" hidden="false"/>
    </xf>
    <xf numFmtId="164" fontId="6" fillId="2" borderId="0" xfId="0" applyFont="true" applyBorder="true" applyAlignment="true" applyProtection="false">
      <alignment horizontal="center" vertical="center" textRotation="0" wrapText="false" indent="0" shrinkToFit="false"/>
      <protection locked="true" hidden="false"/>
    </xf>
    <xf numFmtId="164" fontId="12" fillId="2" borderId="0" xfId="0" applyFont="true" applyBorder="true" applyAlignment="true" applyProtection="false">
      <alignment horizontal="center" vertical="center" textRotation="0" wrapText="false" indent="0" shrinkToFit="false"/>
      <protection locked="true" hidden="false"/>
    </xf>
    <xf numFmtId="164" fontId="6" fillId="0" borderId="19" xfId="0" applyFont="true" applyBorder="true" applyAlignment="true" applyProtection="false">
      <alignment horizontal="general" vertical="center" textRotation="0" wrapText="false" indent="0" shrinkToFit="false"/>
      <protection locked="true" hidden="false"/>
    </xf>
    <xf numFmtId="164" fontId="12" fillId="2" borderId="22" xfId="0" applyFont="true" applyBorder="true" applyAlignment="true" applyProtection="false">
      <alignment horizontal="center" vertical="center" textRotation="0" wrapText="false" indent="0" shrinkToFit="false"/>
      <protection locked="true" hidden="false"/>
    </xf>
    <xf numFmtId="164" fontId="6" fillId="0" borderId="23"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bottom" textRotation="90" wrapText="false" indent="0" shrinkToFit="false"/>
      <protection locked="true" hidden="false"/>
    </xf>
    <xf numFmtId="164" fontId="6" fillId="0" borderId="17" xfId="0" applyFont="true" applyBorder="true" applyAlignment="true" applyProtection="false">
      <alignment horizontal="general" vertical="center" textRotation="0" wrapText="false" indent="0" shrinkToFit="false"/>
      <protection locked="true" hidden="false"/>
    </xf>
    <xf numFmtId="164" fontId="6" fillId="0" borderId="25" xfId="0" applyFont="true" applyBorder="true" applyAlignment="true" applyProtection="false">
      <alignment horizontal="general" vertical="center" textRotation="0" wrapText="false" indent="0" shrinkToFit="false"/>
      <protection locked="true" hidden="false"/>
    </xf>
    <xf numFmtId="168" fontId="6" fillId="0" borderId="25" xfId="0" applyFont="true" applyBorder="true" applyAlignment="true" applyProtection="false">
      <alignment horizontal="left" vertical="center" textRotation="0" wrapText="true" indent="0" shrinkToFit="false"/>
      <protection locked="true" hidden="false"/>
    </xf>
    <xf numFmtId="164" fontId="6" fillId="0" borderId="21" xfId="0" applyFont="true" applyBorder="true" applyAlignment="true" applyProtection="false">
      <alignment horizontal="general" vertical="center" textRotation="0" wrapText="true" indent="0" shrinkToFit="false"/>
      <protection locked="true" hidden="false"/>
    </xf>
    <xf numFmtId="164" fontId="6" fillId="0" borderId="26" xfId="0" applyFont="true" applyBorder="true" applyAlignment="true" applyProtection="false">
      <alignment horizontal="general" vertical="center" textRotation="0" wrapText="false" indent="0" shrinkToFit="false"/>
      <protection locked="true" hidden="false"/>
    </xf>
    <xf numFmtId="164" fontId="6" fillId="0" borderId="27" xfId="0" applyFont="true" applyBorder="true" applyAlignment="true" applyProtection="false">
      <alignment horizontal="general" vertical="center" textRotation="0" wrapText="false" indent="0" shrinkToFit="false"/>
      <protection locked="true" hidden="false"/>
    </xf>
    <xf numFmtId="164" fontId="6" fillId="0" borderId="22" xfId="0" applyFont="true" applyBorder="true" applyAlignment="true" applyProtection="false">
      <alignment horizontal="center" vertical="center" textRotation="0" wrapText="false" indent="0" shrinkToFit="false"/>
      <protection locked="true" hidden="false"/>
    </xf>
    <xf numFmtId="168" fontId="6" fillId="0" borderId="25" xfId="0" applyFont="true" applyBorder="true" applyAlignment="true" applyProtection="false">
      <alignment horizontal="left" vertical="center" textRotation="0" wrapText="false" indent="0" shrinkToFit="false"/>
      <protection locked="true" hidden="false"/>
    </xf>
    <xf numFmtId="164" fontId="6" fillId="0" borderId="25" xfId="0" applyFont="true" applyBorder="true" applyAlignment="true" applyProtection="false">
      <alignment horizontal="general" vertical="center" textRotation="0" wrapText="true" indent="0" shrinkToFit="false"/>
      <protection locked="true" hidden="false"/>
    </xf>
    <xf numFmtId="164" fontId="6" fillId="0" borderId="28" xfId="0" applyFont="true" applyBorder="true" applyAlignment="true" applyProtection="false">
      <alignment horizontal="center" vertical="center" textRotation="0" wrapText="false" indent="0" shrinkToFit="false"/>
      <protection locked="true" hidden="false"/>
    </xf>
  </cellXfs>
  <cellStyles count="21">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 1" xfId="21" builtinId="53" customBuiltin="true"/>
    <cellStyle name="Normal_Sheet1 2" xfId="22" builtinId="53" customBuiltin="true"/>
    <cellStyle name="Normal_Sheet1 2 2" xfId="23" builtinId="53" customBuiltin="true"/>
    <cellStyle name="Style 1" xfId="24" builtinId="53" customBuiltin="true"/>
    <cellStyle name="Гиперссылка 2" xfId="25" builtinId="53" customBuiltin="true"/>
    <cellStyle name="Обычный 2" xfId="26" builtinId="53" customBuiltin="true"/>
    <cellStyle name="Обычный 2 2_прайс-лист по водостоку 06.06.2018" xfId="27" builtinId="53" customBuiltin="true"/>
    <cellStyle name="Обычный 3" xfId="28" builtinId="53" customBuiltin="true"/>
    <cellStyle name="Обычный_Price-list WB HBPTH KIPREVO_Msk" xfId="29" builtinId="53" customBuiltin="true"/>
    <cellStyle name="Процентный 2" xfId="30" builtinId="53" customBuiltin="true"/>
    <cellStyle name="Процентный 2 2" xfId="31" builtinId="53" customBuiltin="true"/>
    <cellStyle name="Процентный 3" xfId="32" builtinId="53" customBuiltin="true"/>
    <cellStyle name="Финансовый 2" xfId="33" builtinId="53" customBuiltin="true"/>
    <cellStyle name="Финансовый 2 2" xfId="34" builtinId="53" customBuiltin="true"/>
    <cellStyle name="*unknown*" xfId="20" builtinId="8" customBuiltin="false"/>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88.png"/>
</Relationships>
</file>

<file path=xl/drawings/_rels/drawing2.xml.rels><?xml version="1.0" encoding="UTF-8"?>
<Relationships xmlns="http://schemas.openxmlformats.org/package/2006/relationships"><Relationship Id="rId1" Type="http://schemas.openxmlformats.org/officeDocument/2006/relationships/image" Target="../media/image289.jpeg"/><Relationship Id="rId2" Type="http://schemas.openxmlformats.org/officeDocument/2006/relationships/image" Target="../media/image290.jpeg"/><Relationship Id="rId3" Type="http://schemas.openxmlformats.org/officeDocument/2006/relationships/image" Target="../media/image291.jpeg"/><Relationship Id="rId4" Type="http://schemas.openxmlformats.org/officeDocument/2006/relationships/image" Target="../media/image292.jpeg"/><Relationship Id="rId5" Type="http://schemas.openxmlformats.org/officeDocument/2006/relationships/image" Target="../media/image293.png"/><Relationship Id="rId6" Type="http://schemas.openxmlformats.org/officeDocument/2006/relationships/image" Target="../media/image294.png"/><Relationship Id="rId7" Type="http://schemas.openxmlformats.org/officeDocument/2006/relationships/image" Target="../media/image295.png"/><Relationship Id="rId8" Type="http://schemas.openxmlformats.org/officeDocument/2006/relationships/image" Target="../media/image296.png"/><Relationship Id="rId9" Type="http://schemas.openxmlformats.org/officeDocument/2006/relationships/image" Target="../media/image297.jpeg"/><Relationship Id="rId10" Type="http://schemas.openxmlformats.org/officeDocument/2006/relationships/image" Target="../media/image298.jpeg"/><Relationship Id="rId11" Type="http://schemas.openxmlformats.org/officeDocument/2006/relationships/image" Target="../media/image299.jpeg"/><Relationship Id="rId12" Type="http://schemas.openxmlformats.org/officeDocument/2006/relationships/image" Target="../media/image300.jpeg"/>
</Relationships>
</file>

<file path=xl/drawings/_rels/drawing3.xml.rels><?xml version="1.0" encoding="UTF-8"?>
<Relationships xmlns="http://schemas.openxmlformats.org/package/2006/relationships"><Relationship Id="rId1" Type="http://schemas.openxmlformats.org/officeDocument/2006/relationships/image" Target="../media/image301.jpeg"/><Relationship Id="rId2" Type="http://schemas.openxmlformats.org/officeDocument/2006/relationships/image" Target="../media/image302.jpeg"/><Relationship Id="rId3" Type="http://schemas.openxmlformats.org/officeDocument/2006/relationships/image" Target="../media/image303.jpeg"/><Relationship Id="rId4" Type="http://schemas.openxmlformats.org/officeDocument/2006/relationships/image" Target="../media/image304.jpeg"/><Relationship Id="rId5" Type="http://schemas.openxmlformats.org/officeDocument/2006/relationships/image" Target="../media/image305.jpeg"/><Relationship Id="rId6" Type="http://schemas.openxmlformats.org/officeDocument/2006/relationships/image" Target="../media/image306.jpeg"/><Relationship Id="rId7" Type="http://schemas.openxmlformats.org/officeDocument/2006/relationships/image" Target="../media/image307.jpeg"/><Relationship Id="rId8" Type="http://schemas.openxmlformats.org/officeDocument/2006/relationships/image" Target="../media/image308.png"/><Relationship Id="rId9" Type="http://schemas.openxmlformats.org/officeDocument/2006/relationships/image" Target="../media/image309.png"/><Relationship Id="rId10" Type="http://schemas.openxmlformats.org/officeDocument/2006/relationships/image" Target="../media/image310.png"/><Relationship Id="rId11" Type="http://schemas.openxmlformats.org/officeDocument/2006/relationships/image" Target="../media/image311.png"/><Relationship Id="rId12" Type="http://schemas.openxmlformats.org/officeDocument/2006/relationships/image" Target="../media/image312.png"/><Relationship Id="rId13" Type="http://schemas.openxmlformats.org/officeDocument/2006/relationships/image" Target="../media/image313.png"/><Relationship Id="rId14" Type="http://schemas.openxmlformats.org/officeDocument/2006/relationships/image" Target="../media/image314.jpeg"/><Relationship Id="rId15" Type="http://schemas.openxmlformats.org/officeDocument/2006/relationships/image" Target="../media/image315.jpeg"/><Relationship Id="rId16" Type="http://schemas.openxmlformats.org/officeDocument/2006/relationships/image" Target="../media/image316.jpeg"/><Relationship Id="rId17" Type="http://schemas.openxmlformats.org/officeDocument/2006/relationships/image" Target="../media/image317.png"/><Relationship Id="rId18" Type="http://schemas.openxmlformats.org/officeDocument/2006/relationships/image" Target="../media/image318.png"/><Relationship Id="rId19" Type="http://schemas.openxmlformats.org/officeDocument/2006/relationships/image" Target="../media/image319.png"/>
</Relationships>
</file>

<file path=xl/drawings/_rels/drawing4.xml.rels><?xml version="1.0" encoding="UTF-8"?>
<Relationships xmlns="http://schemas.openxmlformats.org/package/2006/relationships"><Relationship Id="rId1" Type="http://schemas.openxmlformats.org/officeDocument/2006/relationships/image" Target="../media/image320.jpeg"/><Relationship Id="rId2" Type="http://schemas.openxmlformats.org/officeDocument/2006/relationships/image" Target="../media/image321.jpeg"/><Relationship Id="rId3" Type="http://schemas.openxmlformats.org/officeDocument/2006/relationships/image" Target="../media/image322.jpeg"/><Relationship Id="rId4" Type="http://schemas.openxmlformats.org/officeDocument/2006/relationships/image" Target="../media/image323.jpeg"/><Relationship Id="rId5" Type="http://schemas.openxmlformats.org/officeDocument/2006/relationships/image" Target="../media/image324.jpeg"/><Relationship Id="rId6" Type="http://schemas.openxmlformats.org/officeDocument/2006/relationships/image" Target="../media/image325.jpeg"/><Relationship Id="rId7" Type="http://schemas.openxmlformats.org/officeDocument/2006/relationships/image" Target="../media/image326.jpeg"/><Relationship Id="rId8" Type="http://schemas.openxmlformats.org/officeDocument/2006/relationships/image" Target="../media/image327.jpeg"/><Relationship Id="rId9" Type="http://schemas.openxmlformats.org/officeDocument/2006/relationships/image" Target="../media/image328.jpeg"/><Relationship Id="rId10" Type="http://schemas.openxmlformats.org/officeDocument/2006/relationships/image" Target="../media/image329.png"/><Relationship Id="rId11" Type="http://schemas.openxmlformats.org/officeDocument/2006/relationships/image" Target="../media/image330.png"/><Relationship Id="rId12" Type="http://schemas.openxmlformats.org/officeDocument/2006/relationships/image" Target="../media/image331.png"/><Relationship Id="rId13" Type="http://schemas.openxmlformats.org/officeDocument/2006/relationships/image" Target="../media/image332.jpeg"/><Relationship Id="rId14" Type="http://schemas.openxmlformats.org/officeDocument/2006/relationships/image" Target="../media/image333.jpeg"/><Relationship Id="rId15" Type="http://schemas.openxmlformats.org/officeDocument/2006/relationships/image" Target="../media/image334.jpeg"/><Relationship Id="rId16" Type="http://schemas.openxmlformats.org/officeDocument/2006/relationships/image" Target="../media/image335.jpeg"/><Relationship Id="rId17" Type="http://schemas.openxmlformats.org/officeDocument/2006/relationships/image" Target="../media/image336.jpeg"/><Relationship Id="rId18" Type="http://schemas.openxmlformats.org/officeDocument/2006/relationships/image" Target="../media/image337.jpeg"/><Relationship Id="rId19" Type="http://schemas.openxmlformats.org/officeDocument/2006/relationships/image" Target="../media/image338.jpeg"/><Relationship Id="rId20" Type="http://schemas.openxmlformats.org/officeDocument/2006/relationships/image" Target="../media/image339.jpeg"/><Relationship Id="rId21" Type="http://schemas.openxmlformats.org/officeDocument/2006/relationships/image" Target="../media/image340.jpeg"/><Relationship Id="rId22" Type="http://schemas.openxmlformats.org/officeDocument/2006/relationships/image" Target="../media/image341.jpeg"/><Relationship Id="rId23" Type="http://schemas.openxmlformats.org/officeDocument/2006/relationships/image" Target="../media/image342.jpeg"/><Relationship Id="rId24" Type="http://schemas.openxmlformats.org/officeDocument/2006/relationships/image" Target="../media/image343.jpeg"/><Relationship Id="rId25" Type="http://schemas.openxmlformats.org/officeDocument/2006/relationships/image" Target="../media/image344.jpeg"/><Relationship Id="rId26" Type="http://schemas.openxmlformats.org/officeDocument/2006/relationships/image" Target="../media/image345.jpeg"/><Relationship Id="rId27" Type="http://schemas.openxmlformats.org/officeDocument/2006/relationships/image" Target="../media/image346.jpeg"/><Relationship Id="rId28" Type="http://schemas.openxmlformats.org/officeDocument/2006/relationships/image" Target="../media/image347.jpeg"/><Relationship Id="rId29" Type="http://schemas.openxmlformats.org/officeDocument/2006/relationships/image" Target="../media/image348.jpeg"/><Relationship Id="rId30" Type="http://schemas.openxmlformats.org/officeDocument/2006/relationships/image" Target="../media/image349.jpeg"/><Relationship Id="rId31" Type="http://schemas.openxmlformats.org/officeDocument/2006/relationships/image" Target="../media/image350.jpeg"/><Relationship Id="rId32" Type="http://schemas.openxmlformats.org/officeDocument/2006/relationships/image" Target="../media/image351.jpeg"/><Relationship Id="rId33" Type="http://schemas.openxmlformats.org/officeDocument/2006/relationships/image" Target="../media/image352.jpeg"/><Relationship Id="rId34" Type="http://schemas.openxmlformats.org/officeDocument/2006/relationships/image" Target="../media/image353.jpeg"/><Relationship Id="rId35" Type="http://schemas.openxmlformats.org/officeDocument/2006/relationships/image" Target="../media/image354.jpeg"/><Relationship Id="rId36" Type="http://schemas.openxmlformats.org/officeDocument/2006/relationships/image" Target="../media/image355.jpeg"/><Relationship Id="rId37" Type="http://schemas.openxmlformats.org/officeDocument/2006/relationships/image" Target="../media/image356.jpeg"/><Relationship Id="rId38" Type="http://schemas.openxmlformats.org/officeDocument/2006/relationships/image" Target="../media/image357.jpeg"/><Relationship Id="rId39" Type="http://schemas.openxmlformats.org/officeDocument/2006/relationships/image" Target="../media/image358.jpeg"/><Relationship Id="rId40" Type="http://schemas.openxmlformats.org/officeDocument/2006/relationships/image" Target="../media/image359.jpeg"/>
</Relationships>
</file>

<file path=xl/drawings/_rels/drawing5.xml.rels><?xml version="1.0" encoding="UTF-8"?>
<Relationships xmlns="http://schemas.openxmlformats.org/package/2006/relationships"><Relationship Id="rId1" Type="http://schemas.openxmlformats.org/officeDocument/2006/relationships/image" Target="../media/image360.jpeg"/><Relationship Id="rId2" Type="http://schemas.openxmlformats.org/officeDocument/2006/relationships/image" Target="../media/image361.jpeg"/><Relationship Id="rId3" Type="http://schemas.openxmlformats.org/officeDocument/2006/relationships/image" Target="../media/image362.jpeg"/><Relationship Id="rId4" Type="http://schemas.openxmlformats.org/officeDocument/2006/relationships/image" Target="../media/image363.jpeg"/><Relationship Id="rId5" Type="http://schemas.openxmlformats.org/officeDocument/2006/relationships/image" Target="../media/image364.jpeg"/><Relationship Id="rId6" Type="http://schemas.openxmlformats.org/officeDocument/2006/relationships/image" Target="../media/image365.png"/><Relationship Id="rId7" Type="http://schemas.openxmlformats.org/officeDocument/2006/relationships/image" Target="../media/image366.png"/><Relationship Id="rId8" Type="http://schemas.openxmlformats.org/officeDocument/2006/relationships/image" Target="../media/image367.jpeg"/><Relationship Id="rId9" Type="http://schemas.openxmlformats.org/officeDocument/2006/relationships/image" Target="../media/image368.jpeg"/><Relationship Id="rId10" Type="http://schemas.openxmlformats.org/officeDocument/2006/relationships/image" Target="../media/image369.jpeg"/><Relationship Id="rId11" Type="http://schemas.openxmlformats.org/officeDocument/2006/relationships/image" Target="../media/image370.jpeg"/><Relationship Id="rId12" Type="http://schemas.openxmlformats.org/officeDocument/2006/relationships/image" Target="../media/image371.jpeg"/><Relationship Id="rId13" Type="http://schemas.openxmlformats.org/officeDocument/2006/relationships/image" Target="../media/image372.jpeg"/><Relationship Id="rId14" Type="http://schemas.openxmlformats.org/officeDocument/2006/relationships/image" Target="../media/image373.jpeg"/><Relationship Id="rId15" Type="http://schemas.openxmlformats.org/officeDocument/2006/relationships/image" Target="../media/image374.jpeg"/><Relationship Id="rId16" Type="http://schemas.openxmlformats.org/officeDocument/2006/relationships/image" Target="../media/image375.jpeg"/><Relationship Id="rId17" Type="http://schemas.openxmlformats.org/officeDocument/2006/relationships/image" Target="../media/image376.jpeg"/><Relationship Id="rId18" Type="http://schemas.openxmlformats.org/officeDocument/2006/relationships/image" Target="../media/image377.jpeg"/><Relationship Id="rId19" Type="http://schemas.openxmlformats.org/officeDocument/2006/relationships/image" Target="../media/image378.jpeg"/><Relationship Id="rId20" Type="http://schemas.openxmlformats.org/officeDocument/2006/relationships/image" Target="../media/image379.jpeg"/><Relationship Id="rId21" Type="http://schemas.openxmlformats.org/officeDocument/2006/relationships/image" Target="../media/image380.jpeg"/><Relationship Id="rId22" Type="http://schemas.openxmlformats.org/officeDocument/2006/relationships/image" Target="../media/image381.jpeg"/><Relationship Id="rId23" Type="http://schemas.openxmlformats.org/officeDocument/2006/relationships/image" Target="../media/image382.jpeg"/><Relationship Id="rId24" Type="http://schemas.openxmlformats.org/officeDocument/2006/relationships/image" Target="../media/image383.jpeg"/><Relationship Id="rId25" Type="http://schemas.openxmlformats.org/officeDocument/2006/relationships/image" Target="../media/image384.jpeg"/><Relationship Id="rId26" Type="http://schemas.openxmlformats.org/officeDocument/2006/relationships/image" Target="../media/image385.jpeg"/><Relationship Id="rId27" Type="http://schemas.openxmlformats.org/officeDocument/2006/relationships/image" Target="../media/image386.jpeg"/><Relationship Id="rId28" Type="http://schemas.openxmlformats.org/officeDocument/2006/relationships/image" Target="../media/image387.jpeg"/><Relationship Id="rId29" Type="http://schemas.openxmlformats.org/officeDocument/2006/relationships/image" Target="../media/image388.jpeg"/><Relationship Id="rId30" Type="http://schemas.openxmlformats.org/officeDocument/2006/relationships/image" Target="../media/image389.jpeg"/><Relationship Id="rId31" Type="http://schemas.openxmlformats.org/officeDocument/2006/relationships/image" Target="../media/image390.jpeg"/><Relationship Id="rId32" Type="http://schemas.openxmlformats.org/officeDocument/2006/relationships/image" Target="../media/image391.jpeg"/><Relationship Id="rId33" Type="http://schemas.openxmlformats.org/officeDocument/2006/relationships/image" Target="../media/image392.jpeg"/><Relationship Id="rId34" Type="http://schemas.openxmlformats.org/officeDocument/2006/relationships/image" Target="../media/image393.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1</xdr:row>
      <xdr:rowOff>38160</xdr:rowOff>
    </xdr:from>
    <xdr:to>
      <xdr:col>3</xdr:col>
      <xdr:colOff>1123560</xdr:colOff>
      <xdr:row>2</xdr:row>
      <xdr:rowOff>9360</xdr:rowOff>
    </xdr:to>
    <xdr:pic>
      <xdr:nvPicPr>
        <xdr:cNvPr id="0" name="Рисунок 3" descr=""/>
        <xdr:cNvPicPr/>
      </xdr:nvPicPr>
      <xdr:blipFill>
        <a:blip r:embed="rId1"/>
        <a:stretch/>
      </xdr:blipFill>
      <xdr:spPr>
        <a:xfrm>
          <a:off x="5169960" y="199800"/>
          <a:ext cx="2635560" cy="54288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0</xdr:colOff>
      <xdr:row>32</xdr:row>
      <xdr:rowOff>0</xdr:rowOff>
    </xdr:from>
    <xdr:to>
      <xdr:col>7</xdr:col>
      <xdr:colOff>-27075960</xdr:colOff>
      <xdr:row>32</xdr:row>
      <xdr:rowOff>171000</xdr:rowOff>
    </xdr:to>
    <xdr:pic>
      <xdr:nvPicPr>
        <xdr:cNvPr id="1" name="Рисунок 8" descr=""/>
        <xdr:cNvPicPr/>
      </xdr:nvPicPr>
      <xdr:blipFill>
        <a:blip r:embed="rId1"/>
        <a:stretch/>
      </xdr:blipFill>
      <xdr:spPr>
        <a:xfrm>
          <a:off x="15279840" y="6791040"/>
          <a:ext cx="360000" cy="171000"/>
        </a:xfrm>
        <a:prstGeom prst="rect">
          <a:avLst/>
        </a:prstGeom>
        <a:ln w="9360">
          <a:noFill/>
        </a:ln>
      </xdr:spPr>
    </xdr:pic>
    <xdr:clientData/>
  </xdr:twoCellAnchor>
  <xdr:twoCellAnchor editAs="oneCell">
    <xdr:from>
      <xdr:col>0</xdr:col>
      <xdr:colOff>0</xdr:colOff>
      <xdr:row>32</xdr:row>
      <xdr:rowOff>0</xdr:rowOff>
    </xdr:from>
    <xdr:to>
      <xdr:col>0</xdr:col>
      <xdr:colOff>-11796120</xdr:colOff>
      <xdr:row>32</xdr:row>
      <xdr:rowOff>237600</xdr:rowOff>
    </xdr:to>
    <xdr:pic>
      <xdr:nvPicPr>
        <xdr:cNvPr id="2" name="Рисунок 8" descr=""/>
        <xdr:cNvPicPr/>
      </xdr:nvPicPr>
      <xdr:blipFill>
        <a:blip r:embed="rId2"/>
        <a:stretch/>
      </xdr:blipFill>
      <xdr:spPr>
        <a:xfrm>
          <a:off x="0" y="6791040"/>
          <a:ext cx="360000" cy="237600"/>
        </a:xfrm>
        <a:prstGeom prst="rect">
          <a:avLst/>
        </a:prstGeom>
        <a:ln w="9360">
          <a:noFill/>
        </a:ln>
      </xdr:spPr>
    </xdr:pic>
    <xdr:clientData/>
  </xdr:twoCellAnchor>
  <xdr:twoCellAnchor editAs="oneCell">
    <xdr:from>
      <xdr:col>7</xdr:col>
      <xdr:colOff>0</xdr:colOff>
      <xdr:row>37</xdr:row>
      <xdr:rowOff>0</xdr:rowOff>
    </xdr:from>
    <xdr:to>
      <xdr:col>7</xdr:col>
      <xdr:colOff>-27075960</xdr:colOff>
      <xdr:row>37</xdr:row>
      <xdr:rowOff>171000</xdr:rowOff>
    </xdr:to>
    <xdr:pic>
      <xdr:nvPicPr>
        <xdr:cNvPr id="3" name="Рисунок 8" descr=""/>
        <xdr:cNvPicPr/>
      </xdr:nvPicPr>
      <xdr:blipFill>
        <a:blip r:embed="rId3"/>
        <a:stretch/>
      </xdr:blipFill>
      <xdr:spPr>
        <a:xfrm>
          <a:off x="15279840" y="8258040"/>
          <a:ext cx="360000" cy="171000"/>
        </a:xfrm>
        <a:prstGeom prst="rect">
          <a:avLst/>
        </a:prstGeom>
        <a:ln w="9360">
          <a:noFill/>
        </a:ln>
      </xdr:spPr>
    </xdr:pic>
    <xdr:clientData/>
  </xdr:twoCellAnchor>
  <xdr:twoCellAnchor editAs="oneCell">
    <xdr:from>
      <xdr:col>0</xdr:col>
      <xdr:colOff>0</xdr:colOff>
      <xdr:row>37</xdr:row>
      <xdr:rowOff>0</xdr:rowOff>
    </xdr:from>
    <xdr:to>
      <xdr:col>0</xdr:col>
      <xdr:colOff>-11796120</xdr:colOff>
      <xdr:row>37</xdr:row>
      <xdr:rowOff>237600</xdr:rowOff>
    </xdr:to>
    <xdr:pic>
      <xdr:nvPicPr>
        <xdr:cNvPr id="4" name="Рисунок 8" descr=""/>
        <xdr:cNvPicPr/>
      </xdr:nvPicPr>
      <xdr:blipFill>
        <a:blip r:embed="rId4"/>
        <a:stretch/>
      </xdr:blipFill>
      <xdr:spPr>
        <a:xfrm>
          <a:off x="0" y="8258040"/>
          <a:ext cx="360000" cy="237600"/>
        </a:xfrm>
        <a:prstGeom prst="rect">
          <a:avLst/>
        </a:prstGeom>
        <a:ln w="9360">
          <a:noFill/>
        </a:ln>
      </xdr:spPr>
    </xdr:pic>
    <xdr:clientData/>
  </xdr:twoCellAnchor>
  <xdr:twoCellAnchor editAs="oneCell">
    <xdr:from>
      <xdr:col>0</xdr:col>
      <xdr:colOff>47520</xdr:colOff>
      <xdr:row>16</xdr:row>
      <xdr:rowOff>123840</xdr:rowOff>
    </xdr:from>
    <xdr:to>
      <xdr:col>0</xdr:col>
      <xdr:colOff>1752120</xdr:colOff>
      <xdr:row>20</xdr:row>
      <xdr:rowOff>95040</xdr:rowOff>
    </xdr:to>
    <xdr:pic>
      <xdr:nvPicPr>
        <xdr:cNvPr id="5" name="Рисунок 7" descr=""/>
        <xdr:cNvPicPr/>
      </xdr:nvPicPr>
      <xdr:blipFill>
        <a:blip r:embed="rId5"/>
        <a:stretch/>
      </xdr:blipFill>
      <xdr:spPr>
        <a:xfrm>
          <a:off x="47520" y="3714480"/>
          <a:ext cx="1704600" cy="771480"/>
        </a:xfrm>
        <a:prstGeom prst="rect">
          <a:avLst/>
        </a:prstGeom>
        <a:ln w="9360">
          <a:noFill/>
        </a:ln>
      </xdr:spPr>
    </xdr:pic>
    <xdr:clientData/>
  </xdr:twoCellAnchor>
  <xdr:twoCellAnchor editAs="oneCell">
    <xdr:from>
      <xdr:col>0</xdr:col>
      <xdr:colOff>123840</xdr:colOff>
      <xdr:row>33</xdr:row>
      <xdr:rowOff>38160</xdr:rowOff>
    </xdr:from>
    <xdr:to>
      <xdr:col>0</xdr:col>
      <xdr:colOff>1561680</xdr:colOff>
      <xdr:row>35</xdr:row>
      <xdr:rowOff>275760</xdr:rowOff>
    </xdr:to>
    <xdr:pic>
      <xdr:nvPicPr>
        <xdr:cNvPr id="6" name="Рисунок 8" descr=""/>
        <xdr:cNvPicPr/>
      </xdr:nvPicPr>
      <xdr:blipFill>
        <a:blip r:embed="rId6"/>
        <a:stretch/>
      </xdr:blipFill>
      <xdr:spPr>
        <a:xfrm>
          <a:off x="123840" y="7086600"/>
          <a:ext cx="1437840" cy="799560"/>
        </a:xfrm>
        <a:prstGeom prst="rect">
          <a:avLst/>
        </a:prstGeom>
        <a:ln w="9360">
          <a:noFill/>
        </a:ln>
      </xdr:spPr>
    </xdr:pic>
    <xdr:clientData/>
  </xdr:twoCellAnchor>
  <xdr:twoCellAnchor editAs="oneCell">
    <xdr:from>
      <xdr:col>0</xdr:col>
      <xdr:colOff>66600</xdr:colOff>
      <xdr:row>39</xdr:row>
      <xdr:rowOff>152280</xdr:rowOff>
    </xdr:from>
    <xdr:to>
      <xdr:col>0</xdr:col>
      <xdr:colOff>1590120</xdr:colOff>
      <xdr:row>44</xdr:row>
      <xdr:rowOff>123480</xdr:rowOff>
    </xdr:to>
    <xdr:pic>
      <xdr:nvPicPr>
        <xdr:cNvPr id="7" name="Рисунок 9" descr=""/>
        <xdr:cNvPicPr/>
      </xdr:nvPicPr>
      <xdr:blipFill>
        <a:blip r:embed="rId7"/>
        <a:stretch/>
      </xdr:blipFill>
      <xdr:spPr>
        <a:xfrm>
          <a:off x="66600" y="8829360"/>
          <a:ext cx="1523520" cy="780840"/>
        </a:xfrm>
        <a:prstGeom prst="rect">
          <a:avLst/>
        </a:prstGeom>
        <a:ln w="9360">
          <a:noFill/>
        </a:ln>
      </xdr:spPr>
    </xdr:pic>
    <xdr:clientData/>
  </xdr:twoCellAnchor>
  <xdr:twoCellAnchor editAs="oneCell">
    <xdr:from>
      <xdr:col>0</xdr:col>
      <xdr:colOff>133200</xdr:colOff>
      <xdr:row>9</xdr:row>
      <xdr:rowOff>85680</xdr:rowOff>
    </xdr:from>
    <xdr:to>
      <xdr:col>0</xdr:col>
      <xdr:colOff>1704600</xdr:colOff>
      <xdr:row>13</xdr:row>
      <xdr:rowOff>56880</xdr:rowOff>
    </xdr:to>
    <xdr:pic>
      <xdr:nvPicPr>
        <xdr:cNvPr id="8" name="Рисунок 12" descr=""/>
        <xdr:cNvPicPr/>
      </xdr:nvPicPr>
      <xdr:blipFill>
        <a:blip r:embed="rId8"/>
        <a:stretch/>
      </xdr:blipFill>
      <xdr:spPr>
        <a:xfrm>
          <a:off x="133200" y="2276280"/>
          <a:ext cx="1571400" cy="771120"/>
        </a:xfrm>
        <a:prstGeom prst="rect">
          <a:avLst/>
        </a:prstGeom>
        <a:ln w="9360">
          <a:noFill/>
        </a:ln>
      </xdr:spPr>
    </xdr:pic>
    <xdr:clientData/>
  </xdr:twoCellAnchor>
  <xdr:twoCellAnchor editAs="oneCell">
    <xdr:from>
      <xdr:col>7</xdr:col>
      <xdr:colOff>0</xdr:colOff>
      <xdr:row>63</xdr:row>
      <xdr:rowOff>0</xdr:rowOff>
    </xdr:from>
    <xdr:to>
      <xdr:col>7</xdr:col>
      <xdr:colOff>-27075960</xdr:colOff>
      <xdr:row>63</xdr:row>
      <xdr:rowOff>171000</xdr:rowOff>
    </xdr:to>
    <xdr:pic>
      <xdr:nvPicPr>
        <xdr:cNvPr id="9" name="Рисунок 8" descr=""/>
        <xdr:cNvPicPr/>
      </xdr:nvPicPr>
      <xdr:blipFill>
        <a:blip r:embed="rId9"/>
        <a:stretch/>
      </xdr:blipFill>
      <xdr:spPr>
        <a:xfrm>
          <a:off x="15279840" y="13658760"/>
          <a:ext cx="360000" cy="171000"/>
        </a:xfrm>
        <a:prstGeom prst="rect">
          <a:avLst/>
        </a:prstGeom>
        <a:ln w="9360">
          <a:noFill/>
        </a:ln>
      </xdr:spPr>
    </xdr:pic>
    <xdr:clientData/>
  </xdr:twoCellAnchor>
  <xdr:twoCellAnchor editAs="oneCell">
    <xdr:from>
      <xdr:col>7</xdr:col>
      <xdr:colOff>0</xdr:colOff>
      <xdr:row>63</xdr:row>
      <xdr:rowOff>0</xdr:rowOff>
    </xdr:from>
    <xdr:to>
      <xdr:col>7</xdr:col>
      <xdr:colOff>-27075960</xdr:colOff>
      <xdr:row>63</xdr:row>
      <xdr:rowOff>171000</xdr:rowOff>
    </xdr:to>
    <xdr:pic>
      <xdr:nvPicPr>
        <xdr:cNvPr id="10" name="Рисунок 8" descr=""/>
        <xdr:cNvPicPr/>
      </xdr:nvPicPr>
      <xdr:blipFill>
        <a:blip r:embed="rId10"/>
        <a:stretch/>
      </xdr:blipFill>
      <xdr:spPr>
        <a:xfrm>
          <a:off x="15279840" y="13658760"/>
          <a:ext cx="360000" cy="171000"/>
        </a:xfrm>
        <a:prstGeom prst="rect">
          <a:avLst/>
        </a:prstGeom>
        <a:ln w="9360">
          <a:noFill/>
        </a:ln>
      </xdr:spPr>
    </xdr:pic>
    <xdr:clientData/>
  </xdr:twoCellAnchor>
  <xdr:twoCellAnchor editAs="oneCell">
    <xdr:from>
      <xdr:col>0</xdr:col>
      <xdr:colOff>257040</xdr:colOff>
      <xdr:row>56</xdr:row>
      <xdr:rowOff>19080</xdr:rowOff>
    </xdr:from>
    <xdr:to>
      <xdr:col>0</xdr:col>
      <xdr:colOff>1561680</xdr:colOff>
      <xdr:row>59</xdr:row>
      <xdr:rowOff>199800</xdr:rowOff>
    </xdr:to>
    <xdr:pic>
      <xdr:nvPicPr>
        <xdr:cNvPr id="11" name="Рисунок 12" descr=""/>
        <xdr:cNvPicPr/>
      </xdr:nvPicPr>
      <xdr:blipFill>
        <a:blip r:embed="rId11"/>
        <a:stretch/>
      </xdr:blipFill>
      <xdr:spPr>
        <a:xfrm>
          <a:off x="257040" y="12277440"/>
          <a:ext cx="1304640" cy="780840"/>
        </a:xfrm>
        <a:prstGeom prst="rect">
          <a:avLst/>
        </a:prstGeom>
        <a:ln w="9360">
          <a:noFill/>
        </a:ln>
      </xdr:spPr>
    </xdr:pic>
    <xdr:clientData/>
  </xdr:twoCellAnchor>
  <xdr:twoCellAnchor editAs="oneCell">
    <xdr:from>
      <xdr:col>0</xdr:col>
      <xdr:colOff>228600</xdr:colOff>
      <xdr:row>62</xdr:row>
      <xdr:rowOff>0</xdr:rowOff>
    </xdr:from>
    <xdr:to>
      <xdr:col>0</xdr:col>
      <xdr:colOff>1571400</xdr:colOff>
      <xdr:row>64</xdr:row>
      <xdr:rowOff>257040</xdr:rowOff>
    </xdr:to>
    <xdr:pic>
      <xdr:nvPicPr>
        <xdr:cNvPr id="12" name="Рисунок 14" descr=""/>
        <xdr:cNvPicPr/>
      </xdr:nvPicPr>
      <xdr:blipFill>
        <a:blip r:embed="rId12"/>
        <a:stretch/>
      </xdr:blipFill>
      <xdr:spPr>
        <a:xfrm>
          <a:off x="228600" y="13458600"/>
          <a:ext cx="1342800" cy="71424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0</xdr:colOff>
      <xdr:row>41</xdr:row>
      <xdr:rowOff>0</xdr:rowOff>
    </xdr:from>
    <xdr:to>
      <xdr:col>5</xdr:col>
      <xdr:colOff>-22605480</xdr:colOff>
      <xdr:row>41</xdr:row>
      <xdr:rowOff>171000</xdr:rowOff>
    </xdr:to>
    <xdr:pic>
      <xdr:nvPicPr>
        <xdr:cNvPr id="13" name="Рисунок 8" descr=""/>
        <xdr:cNvPicPr/>
      </xdr:nvPicPr>
      <xdr:blipFill>
        <a:blip r:embed="rId1"/>
        <a:stretch/>
      </xdr:blipFill>
      <xdr:spPr>
        <a:xfrm>
          <a:off x="10809360" y="8610480"/>
          <a:ext cx="360000" cy="171000"/>
        </a:xfrm>
        <a:prstGeom prst="rect">
          <a:avLst/>
        </a:prstGeom>
        <a:ln w="9360">
          <a:noFill/>
        </a:ln>
      </xdr:spPr>
    </xdr:pic>
    <xdr:clientData/>
  </xdr:twoCellAnchor>
  <xdr:twoCellAnchor editAs="oneCell">
    <xdr:from>
      <xdr:col>0</xdr:col>
      <xdr:colOff>0</xdr:colOff>
      <xdr:row>41</xdr:row>
      <xdr:rowOff>0</xdr:rowOff>
    </xdr:from>
    <xdr:to>
      <xdr:col>0</xdr:col>
      <xdr:colOff>-11796120</xdr:colOff>
      <xdr:row>41</xdr:row>
      <xdr:rowOff>237600</xdr:rowOff>
    </xdr:to>
    <xdr:pic>
      <xdr:nvPicPr>
        <xdr:cNvPr id="14" name="Рисунок 8" descr=""/>
        <xdr:cNvPicPr/>
      </xdr:nvPicPr>
      <xdr:blipFill>
        <a:blip r:embed="rId2"/>
        <a:stretch/>
      </xdr:blipFill>
      <xdr:spPr>
        <a:xfrm>
          <a:off x="0" y="8610480"/>
          <a:ext cx="360000" cy="237600"/>
        </a:xfrm>
        <a:prstGeom prst="rect">
          <a:avLst/>
        </a:prstGeom>
        <a:ln w="9360">
          <a:noFill/>
        </a:ln>
      </xdr:spPr>
    </xdr:pic>
    <xdr:clientData/>
  </xdr:twoCellAnchor>
  <xdr:twoCellAnchor editAs="oneCell">
    <xdr:from>
      <xdr:col>5</xdr:col>
      <xdr:colOff>0</xdr:colOff>
      <xdr:row>74</xdr:row>
      <xdr:rowOff>0</xdr:rowOff>
    </xdr:from>
    <xdr:to>
      <xdr:col>5</xdr:col>
      <xdr:colOff>-22605480</xdr:colOff>
      <xdr:row>74</xdr:row>
      <xdr:rowOff>171000</xdr:rowOff>
    </xdr:to>
    <xdr:pic>
      <xdr:nvPicPr>
        <xdr:cNvPr id="15" name="Рисунок 8" descr=""/>
        <xdr:cNvPicPr/>
      </xdr:nvPicPr>
      <xdr:blipFill>
        <a:blip r:embed="rId3"/>
        <a:stretch/>
      </xdr:blipFill>
      <xdr:spPr>
        <a:xfrm>
          <a:off x="10809360" y="15630480"/>
          <a:ext cx="360000" cy="171000"/>
        </a:xfrm>
        <a:prstGeom prst="rect">
          <a:avLst/>
        </a:prstGeom>
        <a:ln w="9360">
          <a:noFill/>
        </a:ln>
      </xdr:spPr>
    </xdr:pic>
    <xdr:clientData/>
  </xdr:twoCellAnchor>
  <xdr:twoCellAnchor editAs="oneCell">
    <xdr:from>
      <xdr:col>0</xdr:col>
      <xdr:colOff>0</xdr:colOff>
      <xdr:row>74</xdr:row>
      <xdr:rowOff>0</xdr:rowOff>
    </xdr:from>
    <xdr:to>
      <xdr:col>0</xdr:col>
      <xdr:colOff>-11796120</xdr:colOff>
      <xdr:row>74</xdr:row>
      <xdr:rowOff>237600</xdr:rowOff>
    </xdr:to>
    <xdr:pic>
      <xdr:nvPicPr>
        <xdr:cNvPr id="16" name="Рисунок 8" descr=""/>
        <xdr:cNvPicPr/>
      </xdr:nvPicPr>
      <xdr:blipFill>
        <a:blip r:embed="rId4"/>
        <a:stretch/>
      </xdr:blipFill>
      <xdr:spPr>
        <a:xfrm>
          <a:off x="0" y="15630480"/>
          <a:ext cx="360000" cy="237600"/>
        </a:xfrm>
        <a:prstGeom prst="rect">
          <a:avLst/>
        </a:prstGeom>
        <a:ln w="9360">
          <a:noFill/>
        </a:ln>
      </xdr:spPr>
    </xdr:pic>
    <xdr:clientData/>
  </xdr:twoCellAnchor>
  <xdr:twoCellAnchor editAs="oneCell">
    <xdr:from>
      <xdr:col>5</xdr:col>
      <xdr:colOff>0</xdr:colOff>
      <xdr:row>79</xdr:row>
      <xdr:rowOff>0</xdr:rowOff>
    </xdr:from>
    <xdr:to>
      <xdr:col>5</xdr:col>
      <xdr:colOff>-22605480</xdr:colOff>
      <xdr:row>79</xdr:row>
      <xdr:rowOff>171000</xdr:rowOff>
    </xdr:to>
    <xdr:pic>
      <xdr:nvPicPr>
        <xdr:cNvPr id="17" name="Рисунок 8" descr=""/>
        <xdr:cNvPicPr/>
      </xdr:nvPicPr>
      <xdr:blipFill>
        <a:blip r:embed="rId5"/>
        <a:stretch/>
      </xdr:blipFill>
      <xdr:spPr>
        <a:xfrm>
          <a:off x="10809360" y="16944840"/>
          <a:ext cx="360000" cy="171000"/>
        </a:xfrm>
        <a:prstGeom prst="rect">
          <a:avLst/>
        </a:prstGeom>
        <a:ln w="9360">
          <a:noFill/>
        </a:ln>
      </xdr:spPr>
    </xdr:pic>
    <xdr:clientData/>
  </xdr:twoCellAnchor>
  <xdr:twoCellAnchor editAs="oneCell">
    <xdr:from>
      <xdr:col>5</xdr:col>
      <xdr:colOff>0</xdr:colOff>
      <xdr:row>79</xdr:row>
      <xdr:rowOff>0</xdr:rowOff>
    </xdr:from>
    <xdr:to>
      <xdr:col>5</xdr:col>
      <xdr:colOff>-22605480</xdr:colOff>
      <xdr:row>79</xdr:row>
      <xdr:rowOff>171000</xdr:rowOff>
    </xdr:to>
    <xdr:pic>
      <xdr:nvPicPr>
        <xdr:cNvPr id="18" name="Рисунок 8" descr=""/>
        <xdr:cNvPicPr/>
      </xdr:nvPicPr>
      <xdr:blipFill>
        <a:blip r:embed="rId6"/>
        <a:stretch/>
      </xdr:blipFill>
      <xdr:spPr>
        <a:xfrm>
          <a:off x="10809360" y="16944840"/>
          <a:ext cx="360000" cy="171000"/>
        </a:xfrm>
        <a:prstGeom prst="rect">
          <a:avLst/>
        </a:prstGeom>
        <a:ln w="9360">
          <a:noFill/>
        </a:ln>
      </xdr:spPr>
    </xdr:pic>
    <xdr:clientData/>
  </xdr:twoCellAnchor>
  <xdr:twoCellAnchor editAs="oneCell">
    <xdr:from>
      <xdr:col>5</xdr:col>
      <xdr:colOff>0</xdr:colOff>
      <xdr:row>74</xdr:row>
      <xdr:rowOff>0</xdr:rowOff>
    </xdr:from>
    <xdr:to>
      <xdr:col>5</xdr:col>
      <xdr:colOff>-22605480</xdr:colOff>
      <xdr:row>74</xdr:row>
      <xdr:rowOff>171000</xdr:rowOff>
    </xdr:to>
    <xdr:pic>
      <xdr:nvPicPr>
        <xdr:cNvPr id="19" name="Рисунок 8" descr=""/>
        <xdr:cNvPicPr/>
      </xdr:nvPicPr>
      <xdr:blipFill>
        <a:blip r:embed="rId7"/>
        <a:stretch/>
      </xdr:blipFill>
      <xdr:spPr>
        <a:xfrm>
          <a:off x="10809360" y="15630480"/>
          <a:ext cx="360000" cy="171000"/>
        </a:xfrm>
        <a:prstGeom prst="rect">
          <a:avLst/>
        </a:prstGeom>
        <a:ln w="9360">
          <a:noFill/>
        </a:ln>
      </xdr:spPr>
    </xdr:pic>
    <xdr:clientData/>
  </xdr:twoCellAnchor>
  <xdr:twoCellAnchor editAs="oneCell">
    <xdr:from>
      <xdr:col>0</xdr:col>
      <xdr:colOff>209520</xdr:colOff>
      <xdr:row>10</xdr:row>
      <xdr:rowOff>28440</xdr:rowOff>
    </xdr:from>
    <xdr:to>
      <xdr:col>0</xdr:col>
      <xdr:colOff>1495080</xdr:colOff>
      <xdr:row>13</xdr:row>
      <xdr:rowOff>104400</xdr:rowOff>
    </xdr:to>
    <xdr:pic>
      <xdr:nvPicPr>
        <xdr:cNvPr id="20" name="Рисунок 9" descr=""/>
        <xdr:cNvPicPr/>
      </xdr:nvPicPr>
      <xdr:blipFill>
        <a:blip r:embed="rId8"/>
        <a:stretch/>
      </xdr:blipFill>
      <xdr:spPr>
        <a:xfrm>
          <a:off x="209520" y="2437920"/>
          <a:ext cx="1285560" cy="676080"/>
        </a:xfrm>
        <a:prstGeom prst="rect">
          <a:avLst/>
        </a:prstGeom>
        <a:ln w="9360">
          <a:noFill/>
        </a:ln>
      </xdr:spPr>
    </xdr:pic>
    <xdr:clientData/>
  </xdr:twoCellAnchor>
  <xdr:twoCellAnchor editAs="oneCell">
    <xdr:from>
      <xdr:col>0</xdr:col>
      <xdr:colOff>200160</xdr:colOff>
      <xdr:row>21</xdr:row>
      <xdr:rowOff>152280</xdr:rowOff>
    </xdr:from>
    <xdr:to>
      <xdr:col>0</xdr:col>
      <xdr:colOff>1523880</xdr:colOff>
      <xdr:row>25</xdr:row>
      <xdr:rowOff>37800</xdr:rowOff>
    </xdr:to>
    <xdr:pic>
      <xdr:nvPicPr>
        <xdr:cNvPr id="21" name="Рисунок 10" descr=""/>
        <xdr:cNvPicPr/>
      </xdr:nvPicPr>
      <xdr:blipFill>
        <a:blip r:embed="rId9"/>
        <a:stretch/>
      </xdr:blipFill>
      <xdr:spPr>
        <a:xfrm>
          <a:off x="200160" y="4762080"/>
          <a:ext cx="1323720" cy="685800"/>
        </a:xfrm>
        <a:prstGeom prst="rect">
          <a:avLst/>
        </a:prstGeom>
        <a:ln w="9360">
          <a:noFill/>
        </a:ln>
      </xdr:spPr>
    </xdr:pic>
    <xdr:clientData/>
  </xdr:twoCellAnchor>
  <xdr:twoCellAnchor editAs="oneCell">
    <xdr:from>
      <xdr:col>0</xdr:col>
      <xdr:colOff>171360</xdr:colOff>
      <xdr:row>31</xdr:row>
      <xdr:rowOff>95400</xdr:rowOff>
    </xdr:from>
    <xdr:to>
      <xdr:col>0</xdr:col>
      <xdr:colOff>1514160</xdr:colOff>
      <xdr:row>34</xdr:row>
      <xdr:rowOff>199800</xdr:rowOff>
    </xdr:to>
    <xdr:pic>
      <xdr:nvPicPr>
        <xdr:cNvPr id="22" name="Рисунок 11" descr=""/>
        <xdr:cNvPicPr/>
      </xdr:nvPicPr>
      <xdr:blipFill>
        <a:blip r:embed="rId10"/>
        <a:stretch/>
      </xdr:blipFill>
      <xdr:spPr>
        <a:xfrm>
          <a:off x="171360" y="6705720"/>
          <a:ext cx="1342800" cy="704160"/>
        </a:xfrm>
        <a:prstGeom prst="rect">
          <a:avLst/>
        </a:prstGeom>
        <a:ln w="9360">
          <a:noFill/>
        </a:ln>
      </xdr:spPr>
    </xdr:pic>
    <xdr:clientData/>
  </xdr:twoCellAnchor>
  <xdr:twoCellAnchor editAs="oneCell">
    <xdr:from>
      <xdr:col>0</xdr:col>
      <xdr:colOff>133200</xdr:colOff>
      <xdr:row>49</xdr:row>
      <xdr:rowOff>162000</xdr:rowOff>
    </xdr:from>
    <xdr:to>
      <xdr:col>0</xdr:col>
      <xdr:colOff>1513800</xdr:colOff>
      <xdr:row>53</xdr:row>
      <xdr:rowOff>152280</xdr:rowOff>
    </xdr:to>
    <xdr:pic>
      <xdr:nvPicPr>
        <xdr:cNvPr id="23" name="Рисунок 12" descr=""/>
        <xdr:cNvPicPr/>
      </xdr:nvPicPr>
      <xdr:blipFill>
        <a:blip r:embed="rId11"/>
        <a:stretch/>
      </xdr:blipFill>
      <xdr:spPr>
        <a:xfrm>
          <a:off x="133200" y="10372680"/>
          <a:ext cx="1380600" cy="714240"/>
        </a:xfrm>
        <a:prstGeom prst="rect">
          <a:avLst/>
        </a:prstGeom>
        <a:ln w="9360">
          <a:noFill/>
        </a:ln>
      </xdr:spPr>
    </xdr:pic>
    <xdr:clientData/>
  </xdr:twoCellAnchor>
  <xdr:twoCellAnchor editAs="oneCell">
    <xdr:from>
      <xdr:col>0</xdr:col>
      <xdr:colOff>114480</xdr:colOff>
      <xdr:row>63</xdr:row>
      <xdr:rowOff>57240</xdr:rowOff>
    </xdr:from>
    <xdr:to>
      <xdr:col>0</xdr:col>
      <xdr:colOff>1514160</xdr:colOff>
      <xdr:row>66</xdr:row>
      <xdr:rowOff>47520</xdr:rowOff>
    </xdr:to>
    <xdr:pic>
      <xdr:nvPicPr>
        <xdr:cNvPr id="24" name="Рисунок 13" descr=""/>
        <xdr:cNvPicPr/>
      </xdr:nvPicPr>
      <xdr:blipFill>
        <a:blip r:embed="rId12"/>
        <a:stretch/>
      </xdr:blipFill>
      <xdr:spPr>
        <a:xfrm>
          <a:off x="114480" y="12763440"/>
          <a:ext cx="1399680" cy="761760"/>
        </a:xfrm>
        <a:prstGeom prst="rect">
          <a:avLst/>
        </a:prstGeom>
        <a:ln w="9360">
          <a:noFill/>
        </a:ln>
      </xdr:spPr>
    </xdr:pic>
    <xdr:clientData/>
  </xdr:twoCellAnchor>
  <xdr:twoCellAnchor editAs="oneCell">
    <xdr:from>
      <xdr:col>0</xdr:col>
      <xdr:colOff>219240</xdr:colOff>
      <xdr:row>76</xdr:row>
      <xdr:rowOff>76320</xdr:rowOff>
    </xdr:from>
    <xdr:to>
      <xdr:col>0</xdr:col>
      <xdr:colOff>1523880</xdr:colOff>
      <xdr:row>78</xdr:row>
      <xdr:rowOff>142560</xdr:rowOff>
    </xdr:to>
    <xdr:pic>
      <xdr:nvPicPr>
        <xdr:cNvPr id="25" name="Рисунок 14" descr=""/>
        <xdr:cNvPicPr/>
      </xdr:nvPicPr>
      <xdr:blipFill>
        <a:blip r:embed="rId13"/>
        <a:stretch/>
      </xdr:blipFill>
      <xdr:spPr>
        <a:xfrm>
          <a:off x="219240" y="16249680"/>
          <a:ext cx="1304640" cy="580680"/>
        </a:xfrm>
        <a:prstGeom prst="rect">
          <a:avLst/>
        </a:prstGeom>
        <a:ln w="9360">
          <a:noFill/>
        </a:ln>
      </xdr:spPr>
    </xdr:pic>
    <xdr:clientData/>
  </xdr:twoCellAnchor>
  <xdr:twoCellAnchor editAs="oneCell">
    <xdr:from>
      <xdr:col>17</xdr:col>
      <xdr:colOff>0</xdr:colOff>
      <xdr:row>40</xdr:row>
      <xdr:rowOff>0</xdr:rowOff>
    </xdr:from>
    <xdr:to>
      <xdr:col>17</xdr:col>
      <xdr:colOff>-36538200</xdr:colOff>
      <xdr:row>40</xdr:row>
      <xdr:rowOff>171000</xdr:rowOff>
    </xdr:to>
    <xdr:pic>
      <xdr:nvPicPr>
        <xdr:cNvPr id="26" name="Рисунок 8" descr=""/>
        <xdr:cNvPicPr/>
      </xdr:nvPicPr>
      <xdr:blipFill>
        <a:blip r:embed="rId14"/>
        <a:stretch/>
      </xdr:blipFill>
      <xdr:spPr>
        <a:xfrm>
          <a:off x="24742080" y="8410320"/>
          <a:ext cx="360000" cy="171000"/>
        </a:xfrm>
        <a:prstGeom prst="rect">
          <a:avLst/>
        </a:prstGeom>
        <a:ln w="9360">
          <a:noFill/>
        </a:ln>
      </xdr:spPr>
    </xdr:pic>
    <xdr:clientData/>
  </xdr:twoCellAnchor>
  <xdr:twoCellAnchor editAs="oneCell">
    <xdr:from>
      <xdr:col>17</xdr:col>
      <xdr:colOff>0</xdr:colOff>
      <xdr:row>44</xdr:row>
      <xdr:rowOff>0</xdr:rowOff>
    </xdr:from>
    <xdr:to>
      <xdr:col>17</xdr:col>
      <xdr:colOff>-36538200</xdr:colOff>
      <xdr:row>45</xdr:row>
      <xdr:rowOff>9000</xdr:rowOff>
    </xdr:to>
    <xdr:pic>
      <xdr:nvPicPr>
        <xdr:cNvPr id="27" name="Рисунок 8" descr=""/>
        <xdr:cNvPicPr/>
      </xdr:nvPicPr>
      <xdr:blipFill>
        <a:blip r:embed="rId15"/>
        <a:stretch/>
      </xdr:blipFill>
      <xdr:spPr>
        <a:xfrm>
          <a:off x="24742080" y="9267480"/>
          <a:ext cx="360000" cy="171000"/>
        </a:xfrm>
        <a:prstGeom prst="rect">
          <a:avLst/>
        </a:prstGeom>
        <a:ln w="9360">
          <a:noFill/>
        </a:ln>
      </xdr:spPr>
    </xdr:pic>
    <xdr:clientData/>
  </xdr:twoCellAnchor>
  <xdr:twoCellAnchor editAs="oneCell">
    <xdr:from>
      <xdr:col>17</xdr:col>
      <xdr:colOff>0</xdr:colOff>
      <xdr:row>44</xdr:row>
      <xdr:rowOff>0</xdr:rowOff>
    </xdr:from>
    <xdr:to>
      <xdr:col>17</xdr:col>
      <xdr:colOff>-36538200</xdr:colOff>
      <xdr:row>45</xdr:row>
      <xdr:rowOff>9000</xdr:rowOff>
    </xdr:to>
    <xdr:pic>
      <xdr:nvPicPr>
        <xdr:cNvPr id="28" name="Рисунок 8" descr=""/>
        <xdr:cNvPicPr/>
      </xdr:nvPicPr>
      <xdr:blipFill>
        <a:blip r:embed="rId16"/>
        <a:stretch/>
      </xdr:blipFill>
      <xdr:spPr>
        <a:xfrm>
          <a:off x="24742080" y="9267480"/>
          <a:ext cx="360000" cy="171000"/>
        </a:xfrm>
        <a:prstGeom prst="rect">
          <a:avLst/>
        </a:prstGeom>
        <a:ln w="9360">
          <a:noFill/>
        </a:ln>
      </xdr:spPr>
    </xdr:pic>
    <xdr:clientData/>
  </xdr:twoCellAnchor>
  <xdr:twoCellAnchor editAs="oneCell">
    <xdr:from>
      <xdr:col>11</xdr:col>
      <xdr:colOff>504720</xdr:colOff>
      <xdr:row>45</xdr:row>
      <xdr:rowOff>57240</xdr:rowOff>
    </xdr:from>
    <xdr:to>
      <xdr:col>11</xdr:col>
      <xdr:colOff>1171080</xdr:colOff>
      <xdr:row>47</xdr:row>
      <xdr:rowOff>85320</xdr:rowOff>
    </xdr:to>
    <xdr:pic>
      <xdr:nvPicPr>
        <xdr:cNvPr id="29" name="Рисунок 18" descr=""/>
        <xdr:cNvPicPr/>
      </xdr:nvPicPr>
      <xdr:blipFill>
        <a:blip r:embed="rId17"/>
        <a:stretch/>
      </xdr:blipFill>
      <xdr:spPr>
        <a:xfrm>
          <a:off x="16724520" y="9486720"/>
          <a:ext cx="666360" cy="485280"/>
        </a:xfrm>
        <a:prstGeom prst="rect">
          <a:avLst/>
        </a:prstGeom>
        <a:ln w="9360">
          <a:noFill/>
        </a:ln>
      </xdr:spPr>
    </xdr:pic>
    <xdr:clientData/>
  </xdr:twoCellAnchor>
  <xdr:twoCellAnchor editAs="oneCell">
    <xdr:from>
      <xdr:col>11</xdr:col>
      <xdr:colOff>209520</xdr:colOff>
      <xdr:row>13</xdr:row>
      <xdr:rowOff>76320</xdr:rowOff>
    </xdr:from>
    <xdr:to>
      <xdr:col>11</xdr:col>
      <xdr:colOff>1418760</xdr:colOff>
      <xdr:row>17</xdr:row>
      <xdr:rowOff>199440</xdr:rowOff>
    </xdr:to>
    <xdr:pic>
      <xdr:nvPicPr>
        <xdr:cNvPr id="30" name="Рисунок 19" descr=""/>
        <xdr:cNvPicPr/>
      </xdr:nvPicPr>
      <xdr:blipFill>
        <a:blip r:embed="rId18"/>
        <a:stretch/>
      </xdr:blipFill>
      <xdr:spPr>
        <a:xfrm>
          <a:off x="16429320" y="3085920"/>
          <a:ext cx="1209240" cy="923400"/>
        </a:xfrm>
        <a:prstGeom prst="rect">
          <a:avLst/>
        </a:prstGeom>
        <a:ln w="9360">
          <a:noFill/>
        </a:ln>
      </xdr:spPr>
    </xdr:pic>
    <xdr:clientData/>
  </xdr:twoCellAnchor>
  <xdr:twoCellAnchor editAs="oneCell">
    <xdr:from>
      <xdr:col>11</xdr:col>
      <xdr:colOff>142920</xdr:colOff>
      <xdr:row>29</xdr:row>
      <xdr:rowOff>76320</xdr:rowOff>
    </xdr:from>
    <xdr:to>
      <xdr:col>11</xdr:col>
      <xdr:colOff>1466640</xdr:colOff>
      <xdr:row>34</xdr:row>
      <xdr:rowOff>104400</xdr:rowOff>
    </xdr:to>
    <xdr:pic>
      <xdr:nvPicPr>
        <xdr:cNvPr id="31" name="Рисунок 20" descr=""/>
        <xdr:cNvPicPr/>
      </xdr:nvPicPr>
      <xdr:blipFill>
        <a:blip r:embed="rId19"/>
        <a:stretch/>
      </xdr:blipFill>
      <xdr:spPr>
        <a:xfrm>
          <a:off x="16362720" y="6286320"/>
          <a:ext cx="1323720" cy="102816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0</xdr:colOff>
      <xdr:row>20</xdr:row>
      <xdr:rowOff>0</xdr:rowOff>
    </xdr:from>
    <xdr:to>
      <xdr:col>6</xdr:col>
      <xdr:colOff>-21729240</xdr:colOff>
      <xdr:row>20</xdr:row>
      <xdr:rowOff>171000</xdr:rowOff>
    </xdr:to>
    <xdr:pic>
      <xdr:nvPicPr>
        <xdr:cNvPr id="32" name="Рисунок 8" descr=""/>
        <xdr:cNvPicPr/>
      </xdr:nvPicPr>
      <xdr:blipFill>
        <a:blip r:embed="rId1"/>
        <a:stretch/>
      </xdr:blipFill>
      <xdr:spPr>
        <a:xfrm>
          <a:off x="9933120" y="4276440"/>
          <a:ext cx="360000" cy="171000"/>
        </a:xfrm>
        <a:prstGeom prst="rect">
          <a:avLst/>
        </a:prstGeom>
        <a:ln w="9360">
          <a:noFill/>
        </a:ln>
      </xdr:spPr>
    </xdr:pic>
    <xdr:clientData/>
  </xdr:twoCellAnchor>
  <xdr:twoCellAnchor editAs="oneCell">
    <xdr:from>
      <xdr:col>0</xdr:col>
      <xdr:colOff>0</xdr:colOff>
      <xdr:row>21</xdr:row>
      <xdr:rowOff>0</xdr:rowOff>
    </xdr:from>
    <xdr:to>
      <xdr:col>0</xdr:col>
      <xdr:colOff>-11796120</xdr:colOff>
      <xdr:row>21</xdr:row>
      <xdr:rowOff>237600</xdr:rowOff>
    </xdr:to>
    <xdr:pic>
      <xdr:nvPicPr>
        <xdr:cNvPr id="33" name="Рисунок 8" descr=""/>
        <xdr:cNvPicPr/>
      </xdr:nvPicPr>
      <xdr:blipFill>
        <a:blip r:embed="rId2"/>
        <a:stretch/>
      </xdr:blipFill>
      <xdr:spPr>
        <a:xfrm>
          <a:off x="0" y="4476600"/>
          <a:ext cx="360000" cy="237600"/>
        </a:xfrm>
        <a:prstGeom prst="rect">
          <a:avLst/>
        </a:prstGeom>
        <a:ln w="9360">
          <a:noFill/>
        </a:ln>
      </xdr:spPr>
    </xdr:pic>
    <xdr:clientData/>
  </xdr:twoCellAnchor>
  <xdr:twoCellAnchor editAs="oneCell">
    <xdr:from>
      <xdr:col>0</xdr:col>
      <xdr:colOff>0</xdr:colOff>
      <xdr:row>29</xdr:row>
      <xdr:rowOff>0</xdr:rowOff>
    </xdr:from>
    <xdr:to>
      <xdr:col>0</xdr:col>
      <xdr:colOff>-11796120</xdr:colOff>
      <xdr:row>29</xdr:row>
      <xdr:rowOff>237600</xdr:rowOff>
    </xdr:to>
    <xdr:pic>
      <xdr:nvPicPr>
        <xdr:cNvPr id="34" name="Рисунок 8" descr=""/>
        <xdr:cNvPicPr/>
      </xdr:nvPicPr>
      <xdr:blipFill>
        <a:blip r:embed="rId3"/>
        <a:stretch/>
      </xdr:blipFill>
      <xdr:spPr>
        <a:xfrm>
          <a:off x="0" y="6858000"/>
          <a:ext cx="360000" cy="237600"/>
        </a:xfrm>
        <a:prstGeom prst="rect">
          <a:avLst/>
        </a:prstGeom>
        <a:ln w="9360">
          <a:noFill/>
        </a:ln>
      </xdr:spPr>
    </xdr:pic>
    <xdr:clientData/>
  </xdr:twoCellAnchor>
  <xdr:twoCellAnchor editAs="oneCell">
    <xdr:from>
      <xdr:col>6</xdr:col>
      <xdr:colOff>0</xdr:colOff>
      <xdr:row>32</xdr:row>
      <xdr:rowOff>0</xdr:rowOff>
    </xdr:from>
    <xdr:to>
      <xdr:col>6</xdr:col>
      <xdr:colOff>-21729240</xdr:colOff>
      <xdr:row>32</xdr:row>
      <xdr:rowOff>171000</xdr:rowOff>
    </xdr:to>
    <xdr:pic>
      <xdr:nvPicPr>
        <xdr:cNvPr id="35" name="Рисунок 8" descr=""/>
        <xdr:cNvPicPr/>
      </xdr:nvPicPr>
      <xdr:blipFill>
        <a:blip r:embed="rId4"/>
        <a:stretch/>
      </xdr:blipFill>
      <xdr:spPr>
        <a:xfrm>
          <a:off x="9933120" y="7667280"/>
          <a:ext cx="360000" cy="171000"/>
        </a:xfrm>
        <a:prstGeom prst="rect">
          <a:avLst/>
        </a:prstGeom>
        <a:ln w="9360">
          <a:noFill/>
        </a:ln>
      </xdr:spPr>
    </xdr:pic>
    <xdr:clientData/>
  </xdr:twoCellAnchor>
  <xdr:twoCellAnchor editAs="oneCell">
    <xdr:from>
      <xdr:col>6</xdr:col>
      <xdr:colOff>0</xdr:colOff>
      <xdr:row>32</xdr:row>
      <xdr:rowOff>0</xdr:rowOff>
    </xdr:from>
    <xdr:to>
      <xdr:col>6</xdr:col>
      <xdr:colOff>-21729240</xdr:colOff>
      <xdr:row>32</xdr:row>
      <xdr:rowOff>171000</xdr:rowOff>
    </xdr:to>
    <xdr:pic>
      <xdr:nvPicPr>
        <xdr:cNvPr id="36" name="Рисунок 8" descr=""/>
        <xdr:cNvPicPr/>
      </xdr:nvPicPr>
      <xdr:blipFill>
        <a:blip r:embed="rId5"/>
        <a:stretch/>
      </xdr:blipFill>
      <xdr:spPr>
        <a:xfrm>
          <a:off x="9933120" y="7667280"/>
          <a:ext cx="360000" cy="171000"/>
        </a:xfrm>
        <a:prstGeom prst="rect">
          <a:avLst/>
        </a:prstGeom>
        <a:ln w="9360">
          <a:noFill/>
        </a:ln>
      </xdr:spPr>
    </xdr:pic>
    <xdr:clientData/>
  </xdr:twoCellAnchor>
  <xdr:twoCellAnchor editAs="oneCell">
    <xdr:from>
      <xdr:col>0</xdr:col>
      <xdr:colOff>123840</xdr:colOff>
      <xdr:row>23</xdr:row>
      <xdr:rowOff>0</xdr:rowOff>
    </xdr:from>
    <xdr:to>
      <xdr:col>0</xdr:col>
      <xdr:colOff>1095120</xdr:colOff>
      <xdr:row>25</xdr:row>
      <xdr:rowOff>275760</xdr:rowOff>
    </xdr:to>
    <xdr:pic>
      <xdr:nvPicPr>
        <xdr:cNvPr id="37" name="Рисунок 15" descr=""/>
        <xdr:cNvPicPr/>
      </xdr:nvPicPr>
      <xdr:blipFill>
        <a:blip r:embed="rId6"/>
        <a:stretch/>
      </xdr:blipFill>
      <xdr:spPr>
        <a:xfrm>
          <a:off x="123840" y="5114880"/>
          <a:ext cx="971280" cy="847080"/>
        </a:xfrm>
        <a:prstGeom prst="rect">
          <a:avLst/>
        </a:prstGeom>
        <a:ln w="9360">
          <a:noFill/>
        </a:ln>
      </xdr:spPr>
    </xdr:pic>
    <xdr:clientData/>
  </xdr:twoCellAnchor>
  <xdr:twoCellAnchor editAs="oneCell">
    <xdr:from>
      <xdr:col>0</xdr:col>
      <xdr:colOff>104760</xdr:colOff>
      <xdr:row>11</xdr:row>
      <xdr:rowOff>123840</xdr:rowOff>
    </xdr:from>
    <xdr:to>
      <xdr:col>0</xdr:col>
      <xdr:colOff>1114200</xdr:colOff>
      <xdr:row>16</xdr:row>
      <xdr:rowOff>18720</xdr:rowOff>
    </xdr:to>
    <xdr:pic>
      <xdr:nvPicPr>
        <xdr:cNvPr id="38" name="Рисунок 16" descr=""/>
        <xdr:cNvPicPr/>
      </xdr:nvPicPr>
      <xdr:blipFill>
        <a:blip r:embed="rId7"/>
        <a:stretch/>
      </xdr:blipFill>
      <xdr:spPr>
        <a:xfrm>
          <a:off x="104760" y="2600280"/>
          <a:ext cx="1009440" cy="894960"/>
        </a:xfrm>
        <a:prstGeom prst="rect">
          <a:avLst/>
        </a:prstGeom>
        <a:ln w="9360">
          <a:noFill/>
        </a:ln>
      </xdr:spPr>
    </xdr:pic>
    <xdr:clientData/>
  </xdr:twoCellAnchor>
  <xdr:twoCellAnchor editAs="oneCell">
    <xdr:from>
      <xdr:col>12</xdr:col>
      <xdr:colOff>95400</xdr:colOff>
      <xdr:row>32</xdr:row>
      <xdr:rowOff>28440</xdr:rowOff>
    </xdr:from>
    <xdr:to>
      <xdr:col>12</xdr:col>
      <xdr:colOff>952200</xdr:colOff>
      <xdr:row>33</xdr:row>
      <xdr:rowOff>333000</xdr:rowOff>
    </xdr:to>
    <xdr:pic>
      <xdr:nvPicPr>
        <xdr:cNvPr id="39" name="Рисунок 15" descr=""/>
        <xdr:cNvPicPr/>
      </xdr:nvPicPr>
      <xdr:blipFill>
        <a:blip r:embed="rId8"/>
        <a:stretch/>
      </xdr:blipFill>
      <xdr:spPr>
        <a:xfrm>
          <a:off x="13952880" y="7695720"/>
          <a:ext cx="856800" cy="561960"/>
        </a:xfrm>
        <a:prstGeom prst="rect">
          <a:avLst/>
        </a:prstGeom>
        <a:ln w="9360">
          <a:noFill/>
        </a:ln>
      </xdr:spPr>
    </xdr:pic>
    <xdr:clientData/>
  </xdr:twoCellAnchor>
  <xdr:twoCellAnchor editAs="oneCell">
    <xdr:from>
      <xdr:col>12</xdr:col>
      <xdr:colOff>190440</xdr:colOff>
      <xdr:row>34</xdr:row>
      <xdr:rowOff>114480</xdr:rowOff>
    </xdr:from>
    <xdr:to>
      <xdr:col>12</xdr:col>
      <xdr:colOff>942480</xdr:colOff>
      <xdr:row>35</xdr:row>
      <xdr:rowOff>342720</xdr:rowOff>
    </xdr:to>
    <xdr:pic>
      <xdr:nvPicPr>
        <xdr:cNvPr id="40" name="Рисунок 16" descr=""/>
        <xdr:cNvPicPr/>
      </xdr:nvPicPr>
      <xdr:blipFill>
        <a:blip r:embed="rId9"/>
        <a:stretch/>
      </xdr:blipFill>
      <xdr:spPr>
        <a:xfrm>
          <a:off x="14047920" y="8420040"/>
          <a:ext cx="752040" cy="485640"/>
        </a:xfrm>
        <a:prstGeom prst="rect">
          <a:avLst/>
        </a:prstGeom>
        <a:ln w="9360">
          <a:noFill/>
        </a:ln>
      </xdr:spPr>
    </xdr:pic>
    <xdr:clientData/>
  </xdr:twoCellAnchor>
  <xdr:twoCellAnchor editAs="oneCell">
    <xdr:from>
      <xdr:col>12</xdr:col>
      <xdr:colOff>162000</xdr:colOff>
      <xdr:row>8</xdr:row>
      <xdr:rowOff>9360</xdr:rowOff>
    </xdr:from>
    <xdr:to>
      <xdr:col>12</xdr:col>
      <xdr:colOff>1076040</xdr:colOff>
      <xdr:row>10</xdr:row>
      <xdr:rowOff>180360</xdr:rowOff>
    </xdr:to>
    <xdr:pic>
      <xdr:nvPicPr>
        <xdr:cNvPr id="41" name="Рисунок 15" descr=""/>
        <xdr:cNvPicPr/>
      </xdr:nvPicPr>
      <xdr:blipFill>
        <a:blip r:embed="rId10"/>
        <a:stretch/>
      </xdr:blipFill>
      <xdr:spPr>
        <a:xfrm>
          <a:off x="14019480" y="1885680"/>
          <a:ext cx="914040" cy="570960"/>
        </a:xfrm>
        <a:prstGeom prst="rect">
          <a:avLst/>
        </a:prstGeom>
        <a:ln w="9360">
          <a:noFill/>
        </a:ln>
      </xdr:spPr>
    </xdr:pic>
    <xdr:clientData/>
  </xdr:twoCellAnchor>
  <xdr:twoCellAnchor editAs="oneCell">
    <xdr:from>
      <xdr:col>12</xdr:col>
      <xdr:colOff>200160</xdr:colOff>
      <xdr:row>16</xdr:row>
      <xdr:rowOff>114480</xdr:rowOff>
    </xdr:from>
    <xdr:to>
      <xdr:col>12</xdr:col>
      <xdr:colOff>1056960</xdr:colOff>
      <xdr:row>19</xdr:row>
      <xdr:rowOff>66600</xdr:rowOff>
    </xdr:to>
    <xdr:pic>
      <xdr:nvPicPr>
        <xdr:cNvPr id="42" name="Рисунок 17" descr=""/>
        <xdr:cNvPicPr/>
      </xdr:nvPicPr>
      <xdr:blipFill>
        <a:blip r:embed="rId11"/>
        <a:stretch/>
      </xdr:blipFill>
      <xdr:spPr>
        <a:xfrm>
          <a:off x="14057640" y="3591000"/>
          <a:ext cx="856800" cy="552240"/>
        </a:xfrm>
        <a:prstGeom prst="rect">
          <a:avLst/>
        </a:prstGeom>
        <a:ln w="9360">
          <a:noFill/>
        </a:ln>
      </xdr:spPr>
    </xdr:pic>
    <xdr:clientData/>
  </xdr:twoCellAnchor>
  <xdr:twoCellAnchor editAs="oneCell">
    <xdr:from>
      <xdr:col>12</xdr:col>
      <xdr:colOff>66600</xdr:colOff>
      <xdr:row>37</xdr:row>
      <xdr:rowOff>38160</xdr:rowOff>
    </xdr:from>
    <xdr:to>
      <xdr:col>12</xdr:col>
      <xdr:colOff>1132920</xdr:colOff>
      <xdr:row>39</xdr:row>
      <xdr:rowOff>9360</xdr:rowOff>
    </xdr:to>
    <xdr:pic>
      <xdr:nvPicPr>
        <xdr:cNvPr id="43" name="Рисунок 21" descr=""/>
        <xdr:cNvPicPr/>
      </xdr:nvPicPr>
      <xdr:blipFill>
        <a:blip r:embed="rId12"/>
        <a:srcRect l="0" t="15488" r="0" b="0"/>
        <a:stretch/>
      </xdr:blipFill>
      <xdr:spPr>
        <a:xfrm>
          <a:off x="13924080" y="9334440"/>
          <a:ext cx="1066320" cy="609480"/>
        </a:xfrm>
        <a:prstGeom prst="rect">
          <a:avLst/>
        </a:prstGeom>
        <a:ln w="9360">
          <a:noFill/>
        </a:ln>
      </xdr:spPr>
    </xdr:pic>
    <xdr:clientData/>
  </xdr:twoCellAnchor>
  <xdr:twoCellAnchor editAs="oneCell">
    <xdr:from>
      <xdr:col>6</xdr:col>
      <xdr:colOff>0</xdr:colOff>
      <xdr:row>33</xdr:row>
      <xdr:rowOff>0</xdr:rowOff>
    </xdr:from>
    <xdr:to>
      <xdr:col>6</xdr:col>
      <xdr:colOff>-21729240</xdr:colOff>
      <xdr:row>33</xdr:row>
      <xdr:rowOff>171000</xdr:rowOff>
    </xdr:to>
    <xdr:pic>
      <xdr:nvPicPr>
        <xdr:cNvPr id="44" name="Рисунок 8" descr=""/>
        <xdr:cNvPicPr/>
      </xdr:nvPicPr>
      <xdr:blipFill>
        <a:blip r:embed="rId13"/>
        <a:stretch/>
      </xdr:blipFill>
      <xdr:spPr>
        <a:xfrm>
          <a:off x="9933120" y="7924680"/>
          <a:ext cx="360000" cy="171000"/>
        </a:xfrm>
        <a:prstGeom prst="rect">
          <a:avLst/>
        </a:prstGeom>
        <a:ln w="9360">
          <a:noFill/>
        </a:ln>
      </xdr:spPr>
    </xdr:pic>
    <xdr:clientData/>
  </xdr:twoCellAnchor>
  <xdr:twoCellAnchor editAs="oneCell">
    <xdr:from>
      <xdr:col>6</xdr:col>
      <xdr:colOff>0</xdr:colOff>
      <xdr:row>33</xdr:row>
      <xdr:rowOff>0</xdr:rowOff>
    </xdr:from>
    <xdr:to>
      <xdr:col>6</xdr:col>
      <xdr:colOff>-21729240</xdr:colOff>
      <xdr:row>33</xdr:row>
      <xdr:rowOff>171000</xdr:rowOff>
    </xdr:to>
    <xdr:pic>
      <xdr:nvPicPr>
        <xdr:cNvPr id="45" name="Рисунок 8" descr=""/>
        <xdr:cNvPicPr/>
      </xdr:nvPicPr>
      <xdr:blipFill>
        <a:blip r:embed="rId14"/>
        <a:stretch/>
      </xdr:blipFill>
      <xdr:spPr>
        <a:xfrm>
          <a:off x="9933120" y="7924680"/>
          <a:ext cx="360000" cy="171000"/>
        </a:xfrm>
        <a:prstGeom prst="rect">
          <a:avLst/>
        </a:prstGeom>
        <a:ln w="9360">
          <a:noFill/>
        </a:ln>
      </xdr:spPr>
    </xdr:pic>
    <xdr:clientData/>
  </xdr:twoCellAnchor>
  <xdr:twoCellAnchor editAs="oneCell">
    <xdr:from>
      <xdr:col>6</xdr:col>
      <xdr:colOff>0</xdr:colOff>
      <xdr:row>34</xdr:row>
      <xdr:rowOff>0</xdr:rowOff>
    </xdr:from>
    <xdr:to>
      <xdr:col>6</xdr:col>
      <xdr:colOff>-21729240</xdr:colOff>
      <xdr:row>34</xdr:row>
      <xdr:rowOff>171000</xdr:rowOff>
    </xdr:to>
    <xdr:pic>
      <xdr:nvPicPr>
        <xdr:cNvPr id="46" name="Рисунок 8" descr=""/>
        <xdr:cNvPicPr/>
      </xdr:nvPicPr>
      <xdr:blipFill>
        <a:blip r:embed="rId15"/>
        <a:stretch/>
      </xdr:blipFill>
      <xdr:spPr>
        <a:xfrm>
          <a:off x="9933120" y="8305560"/>
          <a:ext cx="360000" cy="171000"/>
        </a:xfrm>
        <a:prstGeom prst="rect">
          <a:avLst/>
        </a:prstGeom>
        <a:ln w="9360">
          <a:noFill/>
        </a:ln>
      </xdr:spPr>
    </xdr:pic>
    <xdr:clientData/>
  </xdr:twoCellAnchor>
  <xdr:twoCellAnchor editAs="oneCell">
    <xdr:from>
      <xdr:col>6</xdr:col>
      <xdr:colOff>0</xdr:colOff>
      <xdr:row>34</xdr:row>
      <xdr:rowOff>0</xdr:rowOff>
    </xdr:from>
    <xdr:to>
      <xdr:col>6</xdr:col>
      <xdr:colOff>-21729240</xdr:colOff>
      <xdr:row>34</xdr:row>
      <xdr:rowOff>171000</xdr:rowOff>
    </xdr:to>
    <xdr:pic>
      <xdr:nvPicPr>
        <xdr:cNvPr id="47" name="Рисунок 8" descr=""/>
        <xdr:cNvPicPr/>
      </xdr:nvPicPr>
      <xdr:blipFill>
        <a:blip r:embed="rId16"/>
        <a:stretch/>
      </xdr:blipFill>
      <xdr:spPr>
        <a:xfrm>
          <a:off x="9933120" y="8305560"/>
          <a:ext cx="360000" cy="171000"/>
        </a:xfrm>
        <a:prstGeom prst="rect">
          <a:avLst/>
        </a:prstGeom>
        <a:ln w="9360">
          <a:noFill/>
        </a:ln>
      </xdr:spPr>
    </xdr:pic>
    <xdr:clientData/>
  </xdr:twoCellAnchor>
  <xdr:twoCellAnchor editAs="oneCell">
    <xdr:from>
      <xdr:col>6</xdr:col>
      <xdr:colOff>0</xdr:colOff>
      <xdr:row>35</xdr:row>
      <xdr:rowOff>0</xdr:rowOff>
    </xdr:from>
    <xdr:to>
      <xdr:col>6</xdr:col>
      <xdr:colOff>-21729240</xdr:colOff>
      <xdr:row>35</xdr:row>
      <xdr:rowOff>171000</xdr:rowOff>
    </xdr:to>
    <xdr:pic>
      <xdr:nvPicPr>
        <xdr:cNvPr id="48" name="Рисунок 8" descr=""/>
        <xdr:cNvPicPr/>
      </xdr:nvPicPr>
      <xdr:blipFill>
        <a:blip r:embed="rId17"/>
        <a:stretch/>
      </xdr:blipFill>
      <xdr:spPr>
        <a:xfrm>
          <a:off x="9933120" y="8562960"/>
          <a:ext cx="360000" cy="171000"/>
        </a:xfrm>
        <a:prstGeom prst="rect">
          <a:avLst/>
        </a:prstGeom>
        <a:ln w="9360">
          <a:noFill/>
        </a:ln>
      </xdr:spPr>
    </xdr:pic>
    <xdr:clientData/>
  </xdr:twoCellAnchor>
  <xdr:twoCellAnchor editAs="oneCell">
    <xdr:from>
      <xdr:col>6</xdr:col>
      <xdr:colOff>0</xdr:colOff>
      <xdr:row>35</xdr:row>
      <xdr:rowOff>0</xdr:rowOff>
    </xdr:from>
    <xdr:to>
      <xdr:col>6</xdr:col>
      <xdr:colOff>-21729240</xdr:colOff>
      <xdr:row>35</xdr:row>
      <xdr:rowOff>171000</xdr:rowOff>
    </xdr:to>
    <xdr:pic>
      <xdr:nvPicPr>
        <xdr:cNvPr id="49" name="Рисунок 8" descr=""/>
        <xdr:cNvPicPr/>
      </xdr:nvPicPr>
      <xdr:blipFill>
        <a:blip r:embed="rId18"/>
        <a:stretch/>
      </xdr:blipFill>
      <xdr:spPr>
        <a:xfrm>
          <a:off x="9933120" y="8562960"/>
          <a:ext cx="360000" cy="171000"/>
        </a:xfrm>
        <a:prstGeom prst="rect">
          <a:avLst/>
        </a:prstGeom>
        <a:ln w="9360">
          <a:noFill/>
        </a:ln>
      </xdr:spPr>
    </xdr:pic>
    <xdr:clientData/>
  </xdr:twoCellAnchor>
  <xdr:twoCellAnchor editAs="oneCell">
    <xdr:from>
      <xdr:col>6</xdr:col>
      <xdr:colOff>0</xdr:colOff>
      <xdr:row>36</xdr:row>
      <xdr:rowOff>0</xdr:rowOff>
    </xdr:from>
    <xdr:to>
      <xdr:col>6</xdr:col>
      <xdr:colOff>-21729240</xdr:colOff>
      <xdr:row>36</xdr:row>
      <xdr:rowOff>171000</xdr:rowOff>
    </xdr:to>
    <xdr:pic>
      <xdr:nvPicPr>
        <xdr:cNvPr id="50" name="Рисунок 8" descr=""/>
        <xdr:cNvPicPr/>
      </xdr:nvPicPr>
      <xdr:blipFill>
        <a:blip r:embed="rId19"/>
        <a:stretch/>
      </xdr:blipFill>
      <xdr:spPr>
        <a:xfrm>
          <a:off x="9933120" y="9038880"/>
          <a:ext cx="360000" cy="171000"/>
        </a:xfrm>
        <a:prstGeom prst="rect">
          <a:avLst/>
        </a:prstGeom>
        <a:ln w="9360">
          <a:noFill/>
        </a:ln>
      </xdr:spPr>
    </xdr:pic>
    <xdr:clientData/>
  </xdr:twoCellAnchor>
  <xdr:twoCellAnchor editAs="oneCell">
    <xdr:from>
      <xdr:col>0</xdr:col>
      <xdr:colOff>190440</xdr:colOff>
      <xdr:row>32</xdr:row>
      <xdr:rowOff>181080</xdr:rowOff>
    </xdr:from>
    <xdr:to>
      <xdr:col>0</xdr:col>
      <xdr:colOff>1018800</xdr:colOff>
      <xdr:row>35</xdr:row>
      <xdr:rowOff>142560</xdr:rowOff>
    </xdr:to>
    <xdr:pic>
      <xdr:nvPicPr>
        <xdr:cNvPr id="51" name="Рисунок 1" descr=""/>
        <xdr:cNvPicPr/>
      </xdr:nvPicPr>
      <xdr:blipFill>
        <a:blip r:embed="rId20"/>
        <a:stretch/>
      </xdr:blipFill>
      <xdr:spPr>
        <a:xfrm>
          <a:off x="190440" y="7848360"/>
          <a:ext cx="828360" cy="857160"/>
        </a:xfrm>
        <a:prstGeom prst="rect">
          <a:avLst/>
        </a:prstGeom>
        <a:ln w="9360">
          <a:noFill/>
        </a:ln>
      </xdr:spPr>
    </xdr:pic>
    <xdr:clientData/>
  </xdr:twoCellAnchor>
  <xdr:twoCellAnchor editAs="oneCell">
    <xdr:from>
      <xdr:col>6</xdr:col>
      <xdr:colOff>0</xdr:colOff>
      <xdr:row>37</xdr:row>
      <xdr:rowOff>0</xdr:rowOff>
    </xdr:from>
    <xdr:to>
      <xdr:col>6</xdr:col>
      <xdr:colOff>-21729240</xdr:colOff>
      <xdr:row>37</xdr:row>
      <xdr:rowOff>171000</xdr:rowOff>
    </xdr:to>
    <xdr:pic>
      <xdr:nvPicPr>
        <xdr:cNvPr id="52" name="Рисунок 8" descr=""/>
        <xdr:cNvPicPr/>
      </xdr:nvPicPr>
      <xdr:blipFill>
        <a:blip r:embed="rId21"/>
        <a:stretch/>
      </xdr:blipFill>
      <xdr:spPr>
        <a:xfrm>
          <a:off x="9933120" y="9296280"/>
          <a:ext cx="360000" cy="171000"/>
        </a:xfrm>
        <a:prstGeom prst="rect">
          <a:avLst/>
        </a:prstGeom>
        <a:ln w="9360">
          <a:noFill/>
        </a:ln>
      </xdr:spPr>
    </xdr:pic>
    <xdr:clientData/>
  </xdr:twoCellAnchor>
  <xdr:twoCellAnchor editAs="oneCell">
    <xdr:from>
      <xdr:col>6</xdr:col>
      <xdr:colOff>0</xdr:colOff>
      <xdr:row>38</xdr:row>
      <xdr:rowOff>0</xdr:rowOff>
    </xdr:from>
    <xdr:to>
      <xdr:col>6</xdr:col>
      <xdr:colOff>-21729240</xdr:colOff>
      <xdr:row>38</xdr:row>
      <xdr:rowOff>171000</xdr:rowOff>
    </xdr:to>
    <xdr:pic>
      <xdr:nvPicPr>
        <xdr:cNvPr id="53" name="Рисунок 8" descr=""/>
        <xdr:cNvPicPr/>
      </xdr:nvPicPr>
      <xdr:blipFill>
        <a:blip r:embed="rId22"/>
        <a:stretch/>
      </xdr:blipFill>
      <xdr:spPr>
        <a:xfrm>
          <a:off x="9933120" y="9553320"/>
          <a:ext cx="360000" cy="171000"/>
        </a:xfrm>
        <a:prstGeom prst="rect">
          <a:avLst/>
        </a:prstGeom>
        <a:ln w="9360">
          <a:noFill/>
        </a:ln>
      </xdr:spPr>
    </xdr:pic>
    <xdr:clientData/>
  </xdr:twoCellAnchor>
  <xdr:twoCellAnchor editAs="oneCell">
    <xdr:from>
      <xdr:col>6</xdr:col>
      <xdr:colOff>0</xdr:colOff>
      <xdr:row>38</xdr:row>
      <xdr:rowOff>0</xdr:rowOff>
    </xdr:from>
    <xdr:to>
      <xdr:col>6</xdr:col>
      <xdr:colOff>-21729240</xdr:colOff>
      <xdr:row>38</xdr:row>
      <xdr:rowOff>171000</xdr:rowOff>
    </xdr:to>
    <xdr:pic>
      <xdr:nvPicPr>
        <xdr:cNvPr id="54" name="Рисунок 8" descr=""/>
        <xdr:cNvPicPr/>
      </xdr:nvPicPr>
      <xdr:blipFill>
        <a:blip r:embed="rId23"/>
        <a:stretch/>
      </xdr:blipFill>
      <xdr:spPr>
        <a:xfrm>
          <a:off x="9933120" y="9553320"/>
          <a:ext cx="360000" cy="171000"/>
        </a:xfrm>
        <a:prstGeom prst="rect">
          <a:avLst/>
        </a:prstGeom>
        <a:ln w="9360">
          <a:noFill/>
        </a:ln>
      </xdr:spPr>
    </xdr:pic>
    <xdr:clientData/>
  </xdr:twoCellAnchor>
  <xdr:twoCellAnchor editAs="oneCell">
    <xdr:from>
      <xdr:col>6</xdr:col>
      <xdr:colOff>0</xdr:colOff>
      <xdr:row>39</xdr:row>
      <xdr:rowOff>0</xdr:rowOff>
    </xdr:from>
    <xdr:to>
      <xdr:col>6</xdr:col>
      <xdr:colOff>-21729240</xdr:colOff>
      <xdr:row>39</xdr:row>
      <xdr:rowOff>171000</xdr:rowOff>
    </xdr:to>
    <xdr:pic>
      <xdr:nvPicPr>
        <xdr:cNvPr id="55" name="Рисунок 8" descr=""/>
        <xdr:cNvPicPr/>
      </xdr:nvPicPr>
      <xdr:blipFill>
        <a:blip r:embed="rId24"/>
        <a:stretch/>
      </xdr:blipFill>
      <xdr:spPr>
        <a:xfrm>
          <a:off x="9933120" y="9934560"/>
          <a:ext cx="360000" cy="171000"/>
        </a:xfrm>
        <a:prstGeom prst="rect">
          <a:avLst/>
        </a:prstGeom>
        <a:ln w="9360">
          <a:noFill/>
        </a:ln>
      </xdr:spPr>
    </xdr:pic>
    <xdr:clientData/>
  </xdr:twoCellAnchor>
  <xdr:twoCellAnchor editAs="oneCell">
    <xdr:from>
      <xdr:col>6</xdr:col>
      <xdr:colOff>0</xdr:colOff>
      <xdr:row>39</xdr:row>
      <xdr:rowOff>0</xdr:rowOff>
    </xdr:from>
    <xdr:to>
      <xdr:col>6</xdr:col>
      <xdr:colOff>-21729240</xdr:colOff>
      <xdr:row>39</xdr:row>
      <xdr:rowOff>171000</xdr:rowOff>
    </xdr:to>
    <xdr:pic>
      <xdr:nvPicPr>
        <xdr:cNvPr id="56" name="Рисунок 8" descr=""/>
        <xdr:cNvPicPr/>
      </xdr:nvPicPr>
      <xdr:blipFill>
        <a:blip r:embed="rId25"/>
        <a:stretch/>
      </xdr:blipFill>
      <xdr:spPr>
        <a:xfrm>
          <a:off x="9933120" y="9934560"/>
          <a:ext cx="360000" cy="171000"/>
        </a:xfrm>
        <a:prstGeom prst="rect">
          <a:avLst/>
        </a:prstGeom>
        <a:ln w="9360">
          <a:noFill/>
        </a:ln>
      </xdr:spPr>
    </xdr:pic>
    <xdr:clientData/>
  </xdr:twoCellAnchor>
  <xdr:twoCellAnchor editAs="oneCell">
    <xdr:from>
      <xdr:col>6</xdr:col>
      <xdr:colOff>0</xdr:colOff>
      <xdr:row>40</xdr:row>
      <xdr:rowOff>0</xdr:rowOff>
    </xdr:from>
    <xdr:to>
      <xdr:col>6</xdr:col>
      <xdr:colOff>-21729240</xdr:colOff>
      <xdr:row>40</xdr:row>
      <xdr:rowOff>171000</xdr:rowOff>
    </xdr:to>
    <xdr:pic>
      <xdr:nvPicPr>
        <xdr:cNvPr id="57" name="Рисунок 8" descr=""/>
        <xdr:cNvPicPr/>
      </xdr:nvPicPr>
      <xdr:blipFill>
        <a:blip r:embed="rId26"/>
        <a:stretch/>
      </xdr:blipFill>
      <xdr:spPr>
        <a:xfrm>
          <a:off x="9933120" y="10287000"/>
          <a:ext cx="360000" cy="171000"/>
        </a:xfrm>
        <a:prstGeom prst="rect">
          <a:avLst/>
        </a:prstGeom>
        <a:ln w="9360">
          <a:noFill/>
        </a:ln>
      </xdr:spPr>
    </xdr:pic>
    <xdr:clientData/>
  </xdr:twoCellAnchor>
  <xdr:twoCellAnchor editAs="oneCell">
    <xdr:from>
      <xdr:col>6</xdr:col>
      <xdr:colOff>0</xdr:colOff>
      <xdr:row>40</xdr:row>
      <xdr:rowOff>0</xdr:rowOff>
    </xdr:from>
    <xdr:to>
      <xdr:col>6</xdr:col>
      <xdr:colOff>-21729240</xdr:colOff>
      <xdr:row>40</xdr:row>
      <xdr:rowOff>171000</xdr:rowOff>
    </xdr:to>
    <xdr:pic>
      <xdr:nvPicPr>
        <xdr:cNvPr id="58" name="Рисунок 8" descr=""/>
        <xdr:cNvPicPr/>
      </xdr:nvPicPr>
      <xdr:blipFill>
        <a:blip r:embed="rId27"/>
        <a:stretch/>
      </xdr:blipFill>
      <xdr:spPr>
        <a:xfrm>
          <a:off x="9933120" y="10287000"/>
          <a:ext cx="360000" cy="171000"/>
        </a:xfrm>
        <a:prstGeom prst="rect">
          <a:avLst/>
        </a:prstGeom>
        <a:ln w="9360">
          <a:noFill/>
        </a:ln>
      </xdr:spPr>
    </xdr:pic>
    <xdr:clientData/>
  </xdr:twoCellAnchor>
  <xdr:twoCellAnchor editAs="oneCell">
    <xdr:from>
      <xdr:col>6</xdr:col>
      <xdr:colOff>0</xdr:colOff>
      <xdr:row>41</xdr:row>
      <xdr:rowOff>0</xdr:rowOff>
    </xdr:from>
    <xdr:to>
      <xdr:col>6</xdr:col>
      <xdr:colOff>-21729240</xdr:colOff>
      <xdr:row>41</xdr:row>
      <xdr:rowOff>171000</xdr:rowOff>
    </xdr:to>
    <xdr:pic>
      <xdr:nvPicPr>
        <xdr:cNvPr id="59" name="Рисунок 8" descr=""/>
        <xdr:cNvPicPr/>
      </xdr:nvPicPr>
      <xdr:blipFill>
        <a:blip r:embed="rId28"/>
        <a:stretch/>
      </xdr:blipFill>
      <xdr:spPr>
        <a:xfrm>
          <a:off x="9933120" y="10629720"/>
          <a:ext cx="360000" cy="171000"/>
        </a:xfrm>
        <a:prstGeom prst="rect">
          <a:avLst/>
        </a:prstGeom>
        <a:ln w="9360">
          <a:noFill/>
        </a:ln>
      </xdr:spPr>
    </xdr:pic>
    <xdr:clientData/>
  </xdr:twoCellAnchor>
  <xdr:twoCellAnchor editAs="oneCell">
    <xdr:from>
      <xdr:col>6</xdr:col>
      <xdr:colOff>0</xdr:colOff>
      <xdr:row>41</xdr:row>
      <xdr:rowOff>0</xdr:rowOff>
    </xdr:from>
    <xdr:to>
      <xdr:col>6</xdr:col>
      <xdr:colOff>-21729240</xdr:colOff>
      <xdr:row>41</xdr:row>
      <xdr:rowOff>171000</xdr:rowOff>
    </xdr:to>
    <xdr:pic>
      <xdr:nvPicPr>
        <xdr:cNvPr id="60" name="Рисунок 8" descr=""/>
        <xdr:cNvPicPr/>
      </xdr:nvPicPr>
      <xdr:blipFill>
        <a:blip r:embed="rId29"/>
        <a:stretch/>
      </xdr:blipFill>
      <xdr:spPr>
        <a:xfrm>
          <a:off x="9933120" y="10629720"/>
          <a:ext cx="360000" cy="171000"/>
        </a:xfrm>
        <a:prstGeom prst="rect">
          <a:avLst/>
        </a:prstGeom>
        <a:ln w="9360">
          <a:noFill/>
        </a:ln>
      </xdr:spPr>
    </xdr:pic>
    <xdr:clientData/>
  </xdr:twoCellAnchor>
  <xdr:twoCellAnchor editAs="oneCell">
    <xdr:from>
      <xdr:col>6</xdr:col>
      <xdr:colOff>0</xdr:colOff>
      <xdr:row>42</xdr:row>
      <xdr:rowOff>0</xdr:rowOff>
    </xdr:from>
    <xdr:to>
      <xdr:col>6</xdr:col>
      <xdr:colOff>-21729240</xdr:colOff>
      <xdr:row>42</xdr:row>
      <xdr:rowOff>171000</xdr:rowOff>
    </xdr:to>
    <xdr:pic>
      <xdr:nvPicPr>
        <xdr:cNvPr id="61" name="Рисунок 8" descr=""/>
        <xdr:cNvPicPr/>
      </xdr:nvPicPr>
      <xdr:blipFill>
        <a:blip r:embed="rId30"/>
        <a:stretch/>
      </xdr:blipFill>
      <xdr:spPr>
        <a:xfrm>
          <a:off x="9933120" y="10982160"/>
          <a:ext cx="360000" cy="171000"/>
        </a:xfrm>
        <a:prstGeom prst="rect">
          <a:avLst/>
        </a:prstGeom>
        <a:ln w="9360">
          <a:noFill/>
        </a:ln>
      </xdr:spPr>
    </xdr:pic>
    <xdr:clientData/>
  </xdr:twoCellAnchor>
  <xdr:twoCellAnchor editAs="oneCell">
    <xdr:from>
      <xdr:col>6</xdr:col>
      <xdr:colOff>0</xdr:colOff>
      <xdr:row>42</xdr:row>
      <xdr:rowOff>0</xdr:rowOff>
    </xdr:from>
    <xdr:to>
      <xdr:col>6</xdr:col>
      <xdr:colOff>-21729240</xdr:colOff>
      <xdr:row>42</xdr:row>
      <xdr:rowOff>171000</xdr:rowOff>
    </xdr:to>
    <xdr:pic>
      <xdr:nvPicPr>
        <xdr:cNvPr id="62" name="Рисунок 8" descr=""/>
        <xdr:cNvPicPr/>
      </xdr:nvPicPr>
      <xdr:blipFill>
        <a:blip r:embed="rId31"/>
        <a:stretch/>
      </xdr:blipFill>
      <xdr:spPr>
        <a:xfrm>
          <a:off x="9933120" y="10982160"/>
          <a:ext cx="360000" cy="171000"/>
        </a:xfrm>
        <a:prstGeom prst="rect">
          <a:avLst/>
        </a:prstGeom>
        <a:ln w="9360">
          <a:noFill/>
        </a:ln>
      </xdr:spPr>
    </xdr:pic>
    <xdr:clientData/>
  </xdr:twoCellAnchor>
  <xdr:twoCellAnchor editAs="oneCell">
    <xdr:from>
      <xdr:col>6</xdr:col>
      <xdr:colOff>0</xdr:colOff>
      <xdr:row>43</xdr:row>
      <xdr:rowOff>0</xdr:rowOff>
    </xdr:from>
    <xdr:to>
      <xdr:col>6</xdr:col>
      <xdr:colOff>-21729240</xdr:colOff>
      <xdr:row>43</xdr:row>
      <xdr:rowOff>171000</xdr:rowOff>
    </xdr:to>
    <xdr:pic>
      <xdr:nvPicPr>
        <xdr:cNvPr id="63" name="Рисунок 8" descr=""/>
        <xdr:cNvPicPr/>
      </xdr:nvPicPr>
      <xdr:blipFill>
        <a:blip r:embed="rId32"/>
        <a:stretch/>
      </xdr:blipFill>
      <xdr:spPr>
        <a:xfrm>
          <a:off x="9933120" y="11306160"/>
          <a:ext cx="360000" cy="171000"/>
        </a:xfrm>
        <a:prstGeom prst="rect">
          <a:avLst/>
        </a:prstGeom>
        <a:ln w="9360">
          <a:noFill/>
        </a:ln>
      </xdr:spPr>
    </xdr:pic>
    <xdr:clientData/>
  </xdr:twoCellAnchor>
  <xdr:twoCellAnchor editAs="oneCell">
    <xdr:from>
      <xdr:col>6</xdr:col>
      <xdr:colOff>0</xdr:colOff>
      <xdr:row>43</xdr:row>
      <xdr:rowOff>0</xdr:rowOff>
    </xdr:from>
    <xdr:to>
      <xdr:col>6</xdr:col>
      <xdr:colOff>-21729240</xdr:colOff>
      <xdr:row>43</xdr:row>
      <xdr:rowOff>171000</xdr:rowOff>
    </xdr:to>
    <xdr:pic>
      <xdr:nvPicPr>
        <xdr:cNvPr id="64" name="Рисунок 8" descr=""/>
        <xdr:cNvPicPr/>
      </xdr:nvPicPr>
      <xdr:blipFill>
        <a:blip r:embed="rId33"/>
        <a:stretch/>
      </xdr:blipFill>
      <xdr:spPr>
        <a:xfrm>
          <a:off x="9933120" y="11306160"/>
          <a:ext cx="360000" cy="171000"/>
        </a:xfrm>
        <a:prstGeom prst="rect">
          <a:avLst/>
        </a:prstGeom>
        <a:ln w="9360">
          <a:noFill/>
        </a:ln>
      </xdr:spPr>
    </xdr:pic>
    <xdr:clientData/>
  </xdr:twoCellAnchor>
  <xdr:twoCellAnchor editAs="oneCell">
    <xdr:from>
      <xdr:col>6</xdr:col>
      <xdr:colOff>0</xdr:colOff>
      <xdr:row>44</xdr:row>
      <xdr:rowOff>0</xdr:rowOff>
    </xdr:from>
    <xdr:to>
      <xdr:col>6</xdr:col>
      <xdr:colOff>-21729240</xdr:colOff>
      <xdr:row>44</xdr:row>
      <xdr:rowOff>171000</xdr:rowOff>
    </xdr:to>
    <xdr:pic>
      <xdr:nvPicPr>
        <xdr:cNvPr id="65" name="Рисунок 8" descr=""/>
        <xdr:cNvPicPr/>
      </xdr:nvPicPr>
      <xdr:blipFill>
        <a:blip r:embed="rId34"/>
        <a:stretch/>
      </xdr:blipFill>
      <xdr:spPr>
        <a:xfrm>
          <a:off x="9933120" y="11667960"/>
          <a:ext cx="360000" cy="171000"/>
        </a:xfrm>
        <a:prstGeom prst="rect">
          <a:avLst/>
        </a:prstGeom>
        <a:ln w="9360">
          <a:noFill/>
        </a:ln>
      </xdr:spPr>
    </xdr:pic>
    <xdr:clientData/>
  </xdr:twoCellAnchor>
  <xdr:twoCellAnchor editAs="oneCell">
    <xdr:from>
      <xdr:col>6</xdr:col>
      <xdr:colOff>0</xdr:colOff>
      <xdr:row>44</xdr:row>
      <xdr:rowOff>0</xdr:rowOff>
    </xdr:from>
    <xdr:to>
      <xdr:col>6</xdr:col>
      <xdr:colOff>-21729240</xdr:colOff>
      <xdr:row>44</xdr:row>
      <xdr:rowOff>171000</xdr:rowOff>
    </xdr:to>
    <xdr:pic>
      <xdr:nvPicPr>
        <xdr:cNvPr id="66" name="Рисунок 8" descr=""/>
        <xdr:cNvPicPr/>
      </xdr:nvPicPr>
      <xdr:blipFill>
        <a:blip r:embed="rId35"/>
        <a:stretch/>
      </xdr:blipFill>
      <xdr:spPr>
        <a:xfrm>
          <a:off x="9933120" y="11667960"/>
          <a:ext cx="360000" cy="171000"/>
        </a:xfrm>
        <a:prstGeom prst="rect">
          <a:avLst/>
        </a:prstGeom>
        <a:ln w="9360">
          <a:noFill/>
        </a:ln>
      </xdr:spPr>
    </xdr:pic>
    <xdr:clientData/>
  </xdr:twoCellAnchor>
  <xdr:twoCellAnchor editAs="oneCell">
    <xdr:from>
      <xdr:col>6</xdr:col>
      <xdr:colOff>0</xdr:colOff>
      <xdr:row>45</xdr:row>
      <xdr:rowOff>0</xdr:rowOff>
    </xdr:from>
    <xdr:to>
      <xdr:col>6</xdr:col>
      <xdr:colOff>-21729240</xdr:colOff>
      <xdr:row>45</xdr:row>
      <xdr:rowOff>171000</xdr:rowOff>
    </xdr:to>
    <xdr:pic>
      <xdr:nvPicPr>
        <xdr:cNvPr id="67" name="Рисунок 8" descr=""/>
        <xdr:cNvPicPr/>
      </xdr:nvPicPr>
      <xdr:blipFill>
        <a:blip r:embed="rId36"/>
        <a:stretch/>
      </xdr:blipFill>
      <xdr:spPr>
        <a:xfrm>
          <a:off x="9933120" y="11944080"/>
          <a:ext cx="360000" cy="171000"/>
        </a:xfrm>
        <a:prstGeom prst="rect">
          <a:avLst/>
        </a:prstGeom>
        <a:ln w="9360">
          <a:noFill/>
        </a:ln>
      </xdr:spPr>
    </xdr:pic>
    <xdr:clientData/>
  </xdr:twoCellAnchor>
  <xdr:twoCellAnchor editAs="oneCell">
    <xdr:from>
      <xdr:col>6</xdr:col>
      <xdr:colOff>0</xdr:colOff>
      <xdr:row>45</xdr:row>
      <xdr:rowOff>0</xdr:rowOff>
    </xdr:from>
    <xdr:to>
      <xdr:col>6</xdr:col>
      <xdr:colOff>-21729240</xdr:colOff>
      <xdr:row>45</xdr:row>
      <xdr:rowOff>171000</xdr:rowOff>
    </xdr:to>
    <xdr:pic>
      <xdr:nvPicPr>
        <xdr:cNvPr id="68" name="Рисунок 8" descr=""/>
        <xdr:cNvPicPr/>
      </xdr:nvPicPr>
      <xdr:blipFill>
        <a:blip r:embed="rId37"/>
        <a:stretch/>
      </xdr:blipFill>
      <xdr:spPr>
        <a:xfrm>
          <a:off x="9933120" y="11944080"/>
          <a:ext cx="360000" cy="171000"/>
        </a:xfrm>
        <a:prstGeom prst="rect">
          <a:avLst/>
        </a:prstGeom>
        <a:ln w="9360">
          <a:noFill/>
        </a:ln>
      </xdr:spPr>
    </xdr:pic>
    <xdr:clientData/>
  </xdr:twoCellAnchor>
  <xdr:twoCellAnchor editAs="oneCell">
    <xdr:from>
      <xdr:col>6</xdr:col>
      <xdr:colOff>0</xdr:colOff>
      <xdr:row>46</xdr:row>
      <xdr:rowOff>0</xdr:rowOff>
    </xdr:from>
    <xdr:to>
      <xdr:col>6</xdr:col>
      <xdr:colOff>-21729240</xdr:colOff>
      <xdr:row>46</xdr:row>
      <xdr:rowOff>171000</xdr:rowOff>
    </xdr:to>
    <xdr:pic>
      <xdr:nvPicPr>
        <xdr:cNvPr id="69" name="Рисунок 8" descr=""/>
        <xdr:cNvPicPr/>
      </xdr:nvPicPr>
      <xdr:blipFill>
        <a:blip r:embed="rId38"/>
        <a:stretch/>
      </xdr:blipFill>
      <xdr:spPr>
        <a:xfrm>
          <a:off x="9933120" y="12411000"/>
          <a:ext cx="360000" cy="171000"/>
        </a:xfrm>
        <a:prstGeom prst="rect">
          <a:avLst/>
        </a:prstGeom>
        <a:ln w="9360">
          <a:noFill/>
        </a:ln>
      </xdr:spPr>
    </xdr:pic>
    <xdr:clientData/>
  </xdr:twoCellAnchor>
  <xdr:twoCellAnchor editAs="oneCell">
    <xdr:from>
      <xdr:col>6</xdr:col>
      <xdr:colOff>0</xdr:colOff>
      <xdr:row>46</xdr:row>
      <xdr:rowOff>0</xdr:rowOff>
    </xdr:from>
    <xdr:to>
      <xdr:col>6</xdr:col>
      <xdr:colOff>-21729240</xdr:colOff>
      <xdr:row>46</xdr:row>
      <xdr:rowOff>171000</xdr:rowOff>
    </xdr:to>
    <xdr:pic>
      <xdr:nvPicPr>
        <xdr:cNvPr id="70" name="Рисунок 8" descr=""/>
        <xdr:cNvPicPr/>
      </xdr:nvPicPr>
      <xdr:blipFill>
        <a:blip r:embed="rId39"/>
        <a:stretch/>
      </xdr:blipFill>
      <xdr:spPr>
        <a:xfrm>
          <a:off x="9933120" y="12411000"/>
          <a:ext cx="360000" cy="171000"/>
        </a:xfrm>
        <a:prstGeom prst="rect">
          <a:avLst/>
        </a:prstGeom>
        <a:ln w="9360">
          <a:noFill/>
        </a:ln>
      </xdr:spPr>
    </xdr:pic>
    <xdr:clientData/>
  </xdr:twoCellAnchor>
  <xdr:twoCellAnchor editAs="oneCell">
    <xdr:from>
      <xdr:col>0</xdr:col>
      <xdr:colOff>152280</xdr:colOff>
      <xdr:row>40</xdr:row>
      <xdr:rowOff>237960</xdr:rowOff>
    </xdr:from>
    <xdr:to>
      <xdr:col>0</xdr:col>
      <xdr:colOff>1028160</xdr:colOff>
      <xdr:row>43</xdr:row>
      <xdr:rowOff>47160</xdr:rowOff>
    </xdr:to>
    <xdr:pic>
      <xdr:nvPicPr>
        <xdr:cNvPr id="71" name="Рисунок 2" descr=""/>
        <xdr:cNvPicPr/>
      </xdr:nvPicPr>
      <xdr:blipFill>
        <a:blip r:embed="rId40"/>
        <a:stretch/>
      </xdr:blipFill>
      <xdr:spPr>
        <a:xfrm>
          <a:off x="152280" y="10524960"/>
          <a:ext cx="875880" cy="82836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0</xdr:colOff>
      <xdr:row>9</xdr:row>
      <xdr:rowOff>0</xdr:rowOff>
    </xdr:from>
    <xdr:to>
      <xdr:col>7</xdr:col>
      <xdr:colOff>-30340440</xdr:colOff>
      <xdr:row>9</xdr:row>
      <xdr:rowOff>171000</xdr:rowOff>
    </xdr:to>
    <xdr:pic>
      <xdr:nvPicPr>
        <xdr:cNvPr id="72" name="Рисунок 8" descr=""/>
        <xdr:cNvPicPr/>
      </xdr:nvPicPr>
      <xdr:blipFill>
        <a:blip r:embed="rId1"/>
        <a:stretch/>
      </xdr:blipFill>
      <xdr:spPr>
        <a:xfrm>
          <a:off x="18544320" y="2361960"/>
          <a:ext cx="360000" cy="171000"/>
        </a:xfrm>
        <a:prstGeom prst="rect">
          <a:avLst/>
        </a:prstGeom>
        <a:ln w="9360">
          <a:noFill/>
        </a:ln>
      </xdr:spPr>
    </xdr:pic>
    <xdr:clientData/>
  </xdr:twoCellAnchor>
  <xdr:twoCellAnchor editAs="oneCell">
    <xdr:from>
      <xdr:col>0</xdr:col>
      <xdr:colOff>0</xdr:colOff>
      <xdr:row>9</xdr:row>
      <xdr:rowOff>0</xdr:rowOff>
    </xdr:from>
    <xdr:to>
      <xdr:col>0</xdr:col>
      <xdr:colOff>-11796120</xdr:colOff>
      <xdr:row>9</xdr:row>
      <xdr:rowOff>237600</xdr:rowOff>
    </xdr:to>
    <xdr:pic>
      <xdr:nvPicPr>
        <xdr:cNvPr id="73" name="Рисунок 8" descr=""/>
        <xdr:cNvPicPr/>
      </xdr:nvPicPr>
      <xdr:blipFill>
        <a:blip r:embed="rId2"/>
        <a:stretch/>
      </xdr:blipFill>
      <xdr:spPr>
        <a:xfrm>
          <a:off x="0" y="2361960"/>
          <a:ext cx="360000" cy="237600"/>
        </a:xfrm>
        <a:prstGeom prst="rect">
          <a:avLst/>
        </a:prstGeom>
        <a:ln w="9360">
          <a:noFill/>
        </a:ln>
      </xdr:spPr>
    </xdr:pic>
    <xdr:clientData/>
  </xdr:twoCellAnchor>
  <xdr:twoCellAnchor editAs="oneCell">
    <xdr:from>
      <xdr:col>0</xdr:col>
      <xdr:colOff>0</xdr:colOff>
      <xdr:row>9</xdr:row>
      <xdr:rowOff>0</xdr:rowOff>
    </xdr:from>
    <xdr:to>
      <xdr:col>0</xdr:col>
      <xdr:colOff>-11796120</xdr:colOff>
      <xdr:row>9</xdr:row>
      <xdr:rowOff>237600</xdr:rowOff>
    </xdr:to>
    <xdr:pic>
      <xdr:nvPicPr>
        <xdr:cNvPr id="74" name="Рисунок 8" descr=""/>
        <xdr:cNvPicPr/>
      </xdr:nvPicPr>
      <xdr:blipFill>
        <a:blip r:embed="rId3"/>
        <a:stretch/>
      </xdr:blipFill>
      <xdr:spPr>
        <a:xfrm>
          <a:off x="0" y="2361960"/>
          <a:ext cx="360000" cy="2376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75" name="Рисунок 8" descr=""/>
        <xdr:cNvPicPr/>
      </xdr:nvPicPr>
      <xdr:blipFill>
        <a:blip r:embed="rId4"/>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76" name="Рисунок 8" descr=""/>
        <xdr:cNvPicPr/>
      </xdr:nvPicPr>
      <xdr:blipFill>
        <a:blip r:embed="rId5"/>
        <a:stretch/>
      </xdr:blipFill>
      <xdr:spPr>
        <a:xfrm>
          <a:off x="18544320" y="2361960"/>
          <a:ext cx="360000" cy="171000"/>
        </a:xfrm>
        <a:prstGeom prst="rect">
          <a:avLst/>
        </a:prstGeom>
        <a:ln w="9360">
          <a:noFill/>
        </a:ln>
      </xdr:spPr>
    </xdr:pic>
    <xdr:clientData/>
  </xdr:twoCellAnchor>
  <xdr:twoCellAnchor editAs="oneCell">
    <xdr:from>
      <xdr:col>11</xdr:col>
      <xdr:colOff>123840</xdr:colOff>
      <xdr:row>11</xdr:row>
      <xdr:rowOff>47520</xdr:rowOff>
    </xdr:from>
    <xdr:to>
      <xdr:col>11</xdr:col>
      <xdr:colOff>1104480</xdr:colOff>
      <xdr:row>14</xdr:row>
      <xdr:rowOff>199440</xdr:rowOff>
    </xdr:to>
    <xdr:pic>
      <xdr:nvPicPr>
        <xdr:cNvPr id="77" name="Рисунок 9" descr=""/>
        <xdr:cNvPicPr/>
      </xdr:nvPicPr>
      <xdr:blipFill>
        <a:blip r:embed="rId6"/>
        <a:stretch/>
      </xdr:blipFill>
      <xdr:spPr>
        <a:xfrm>
          <a:off x="21182760" y="2943000"/>
          <a:ext cx="980640" cy="752040"/>
        </a:xfrm>
        <a:prstGeom prst="rect">
          <a:avLst/>
        </a:prstGeom>
        <a:ln w="9360">
          <a:noFill/>
        </a:ln>
      </xdr:spPr>
    </xdr:pic>
    <xdr:clientData/>
  </xdr:twoCellAnchor>
  <xdr:twoCellAnchor editAs="oneCell">
    <xdr:from>
      <xdr:col>11</xdr:col>
      <xdr:colOff>104760</xdr:colOff>
      <xdr:row>23</xdr:row>
      <xdr:rowOff>228600</xdr:rowOff>
    </xdr:from>
    <xdr:to>
      <xdr:col>11</xdr:col>
      <xdr:colOff>1056960</xdr:colOff>
      <xdr:row>26</xdr:row>
      <xdr:rowOff>75960</xdr:rowOff>
    </xdr:to>
    <xdr:pic>
      <xdr:nvPicPr>
        <xdr:cNvPr id="78" name="Рисунок 10" descr=""/>
        <xdr:cNvPicPr/>
      </xdr:nvPicPr>
      <xdr:blipFill>
        <a:blip r:embed="rId7"/>
        <a:stretch/>
      </xdr:blipFill>
      <xdr:spPr>
        <a:xfrm>
          <a:off x="21163680" y="6495840"/>
          <a:ext cx="952200" cy="704520"/>
        </a:xfrm>
        <a:prstGeom prst="rect">
          <a:avLst/>
        </a:prstGeom>
        <a:ln w="9360">
          <a:noFill/>
        </a:ln>
      </xdr:spPr>
    </xdr:pic>
    <xdr:clientData/>
  </xdr:twoCellAnchor>
  <xdr:twoCellAnchor editAs="oneCell">
    <xdr:from>
      <xdr:col>11</xdr:col>
      <xdr:colOff>76320</xdr:colOff>
      <xdr:row>31</xdr:row>
      <xdr:rowOff>38160</xdr:rowOff>
    </xdr:from>
    <xdr:to>
      <xdr:col>11</xdr:col>
      <xdr:colOff>1085760</xdr:colOff>
      <xdr:row>33</xdr:row>
      <xdr:rowOff>247320</xdr:rowOff>
    </xdr:to>
    <xdr:pic>
      <xdr:nvPicPr>
        <xdr:cNvPr id="79" name="Picture 1" descr=""/>
        <xdr:cNvPicPr/>
      </xdr:nvPicPr>
      <xdr:blipFill>
        <a:blip r:embed="rId8"/>
        <a:stretch/>
      </xdr:blipFill>
      <xdr:spPr>
        <a:xfrm>
          <a:off x="21135240" y="8591400"/>
          <a:ext cx="1009440" cy="73296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0" name="Рисунок 8" descr=""/>
        <xdr:cNvPicPr/>
      </xdr:nvPicPr>
      <xdr:blipFill>
        <a:blip r:embed="rId9"/>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1" name="Рисунок 8" descr=""/>
        <xdr:cNvPicPr/>
      </xdr:nvPicPr>
      <xdr:blipFill>
        <a:blip r:embed="rId10"/>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2" name="Рисунок 8" descr=""/>
        <xdr:cNvPicPr/>
      </xdr:nvPicPr>
      <xdr:blipFill>
        <a:blip r:embed="rId11"/>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3" name="Рисунок 8" descr=""/>
        <xdr:cNvPicPr/>
      </xdr:nvPicPr>
      <xdr:blipFill>
        <a:blip r:embed="rId12"/>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4" name="Рисунок 8" descr=""/>
        <xdr:cNvPicPr/>
      </xdr:nvPicPr>
      <xdr:blipFill>
        <a:blip r:embed="rId13"/>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5" name="Рисунок 8" descr=""/>
        <xdr:cNvPicPr/>
      </xdr:nvPicPr>
      <xdr:blipFill>
        <a:blip r:embed="rId14"/>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6" name="Рисунок 8" descr=""/>
        <xdr:cNvPicPr/>
      </xdr:nvPicPr>
      <xdr:blipFill>
        <a:blip r:embed="rId15"/>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7" name="Рисунок 8" descr=""/>
        <xdr:cNvPicPr/>
      </xdr:nvPicPr>
      <xdr:blipFill>
        <a:blip r:embed="rId16"/>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8" name="Рисунок 8" descr=""/>
        <xdr:cNvPicPr/>
      </xdr:nvPicPr>
      <xdr:blipFill>
        <a:blip r:embed="rId17"/>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89" name="Рисунок 8" descr=""/>
        <xdr:cNvPicPr/>
      </xdr:nvPicPr>
      <xdr:blipFill>
        <a:blip r:embed="rId18"/>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0" name="Рисунок 8" descr=""/>
        <xdr:cNvPicPr/>
      </xdr:nvPicPr>
      <xdr:blipFill>
        <a:blip r:embed="rId19"/>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1" name="Рисунок 8" descr=""/>
        <xdr:cNvPicPr/>
      </xdr:nvPicPr>
      <xdr:blipFill>
        <a:blip r:embed="rId20"/>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2" name="Рисунок 8" descr=""/>
        <xdr:cNvPicPr/>
      </xdr:nvPicPr>
      <xdr:blipFill>
        <a:blip r:embed="rId21"/>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3" name="Рисунок 8" descr=""/>
        <xdr:cNvPicPr/>
      </xdr:nvPicPr>
      <xdr:blipFill>
        <a:blip r:embed="rId22"/>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4" name="Рисунок 8" descr=""/>
        <xdr:cNvPicPr/>
      </xdr:nvPicPr>
      <xdr:blipFill>
        <a:blip r:embed="rId23"/>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5" name="Рисунок 8" descr=""/>
        <xdr:cNvPicPr/>
      </xdr:nvPicPr>
      <xdr:blipFill>
        <a:blip r:embed="rId24"/>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6" name="Рисунок 8" descr=""/>
        <xdr:cNvPicPr/>
      </xdr:nvPicPr>
      <xdr:blipFill>
        <a:blip r:embed="rId25"/>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7" name="Рисунок 8" descr=""/>
        <xdr:cNvPicPr/>
      </xdr:nvPicPr>
      <xdr:blipFill>
        <a:blip r:embed="rId26"/>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8" name="Рисунок 8" descr=""/>
        <xdr:cNvPicPr/>
      </xdr:nvPicPr>
      <xdr:blipFill>
        <a:blip r:embed="rId27"/>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99" name="Рисунок 8" descr=""/>
        <xdr:cNvPicPr/>
      </xdr:nvPicPr>
      <xdr:blipFill>
        <a:blip r:embed="rId28"/>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100" name="Рисунок 8" descr=""/>
        <xdr:cNvPicPr/>
      </xdr:nvPicPr>
      <xdr:blipFill>
        <a:blip r:embed="rId29"/>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101" name="Рисунок 8" descr=""/>
        <xdr:cNvPicPr/>
      </xdr:nvPicPr>
      <xdr:blipFill>
        <a:blip r:embed="rId30"/>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102" name="Рисунок 8" descr=""/>
        <xdr:cNvPicPr/>
      </xdr:nvPicPr>
      <xdr:blipFill>
        <a:blip r:embed="rId31"/>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103" name="Рисунок 8" descr=""/>
        <xdr:cNvPicPr/>
      </xdr:nvPicPr>
      <xdr:blipFill>
        <a:blip r:embed="rId32"/>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104" name="Рисунок 8" descr=""/>
        <xdr:cNvPicPr/>
      </xdr:nvPicPr>
      <xdr:blipFill>
        <a:blip r:embed="rId33"/>
        <a:stretch/>
      </xdr:blipFill>
      <xdr:spPr>
        <a:xfrm>
          <a:off x="18544320" y="2361960"/>
          <a:ext cx="360000" cy="171000"/>
        </a:xfrm>
        <a:prstGeom prst="rect">
          <a:avLst/>
        </a:prstGeom>
        <a:ln w="9360">
          <a:noFill/>
        </a:ln>
      </xdr:spPr>
    </xdr:pic>
    <xdr:clientData/>
  </xdr:twoCellAnchor>
  <xdr:twoCellAnchor editAs="oneCell">
    <xdr:from>
      <xdr:col>7</xdr:col>
      <xdr:colOff>0</xdr:colOff>
      <xdr:row>9</xdr:row>
      <xdr:rowOff>0</xdr:rowOff>
    </xdr:from>
    <xdr:to>
      <xdr:col>7</xdr:col>
      <xdr:colOff>-30340440</xdr:colOff>
      <xdr:row>9</xdr:row>
      <xdr:rowOff>171000</xdr:rowOff>
    </xdr:to>
    <xdr:pic>
      <xdr:nvPicPr>
        <xdr:cNvPr id="105" name="Рисунок 8" descr=""/>
        <xdr:cNvPicPr/>
      </xdr:nvPicPr>
      <xdr:blipFill>
        <a:blip r:embed="rId34"/>
        <a:stretch/>
      </xdr:blipFill>
      <xdr:spPr>
        <a:xfrm>
          <a:off x="18544320" y="2361960"/>
          <a:ext cx="360000" cy="171000"/>
        </a:xfrm>
        <a:prstGeom prst="rect">
          <a:avLst/>
        </a:prstGeom>
        <a:ln w="936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5.xml.rels><?xml version="1.0" encoding="UTF-8"?>
<Relationships xmlns="http://schemas.openxmlformats.org/package/2006/relationships"><Relationship Id="rId1" Type="http://schemas.openxmlformats.org/officeDocument/2006/relationships/drawing" Target="../drawings/drawing2.xml"/>
</Relationships>
</file>

<file path=xl/worksheets/_rels/sheet6.xml.rels><?xml version="1.0" encoding="UTF-8"?>
<Relationships xmlns="http://schemas.openxmlformats.org/package/2006/relationships"><Relationship Id="rId1" Type="http://schemas.openxmlformats.org/officeDocument/2006/relationships/drawing" Target="../drawings/drawing3.xml"/>
</Relationships>
</file>

<file path=xl/worksheets/_rels/sheet7.xml.rels><?xml version="1.0" encoding="UTF-8"?>
<Relationships xmlns="http://schemas.openxmlformats.org/package/2006/relationships"><Relationship Id="rId1" Type="http://schemas.openxmlformats.org/officeDocument/2006/relationships/drawing" Target="../drawings/drawing4.xml"/>
</Relationships>
</file>

<file path=xl/worksheets/_rels/sheet8.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FFFF00"/>
    <pageSetUpPr fitToPage="true"/>
  </sheetPr>
  <dimension ref="A1:CO43"/>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I8" activeCellId="0" sqref="I8"/>
    </sheetView>
  </sheetViews>
  <sheetFormatPr defaultRowHeight="12.75" zeroHeight="false" outlineLevelRow="0" outlineLevelCol="0"/>
  <cols>
    <col collapsed="false" customWidth="true" hidden="false" outlineLevel="0" max="1" min="1" style="1" width="41.14"/>
    <col collapsed="false" customWidth="true" hidden="false" outlineLevel="0" max="3" min="2" style="1" width="17"/>
    <col collapsed="false" customWidth="true" hidden="false" outlineLevel="0" max="4" min="4" style="1" width="40.43"/>
    <col collapsed="false" customWidth="true" hidden="false" outlineLevel="0" max="5" min="5" style="1" width="15.14"/>
    <col collapsed="false" customWidth="true" hidden="false" outlineLevel="0" max="1025" min="6" style="1" width="9.14"/>
  </cols>
  <sheetData>
    <row r="1" customFormat="false" ht="12.75" hidden="false" customHeight="false" outlineLevel="0" collapsed="false">
      <c r="A1" s="2" t="s">
        <v>0</v>
      </c>
    </row>
    <row r="2" customFormat="false" ht="45" hidden="false" customHeight="true" outlineLevel="0" collapsed="false">
      <c r="A2" s="3"/>
      <c r="B2" s="3"/>
      <c r="C2" s="3"/>
      <c r="D2" s="3"/>
      <c r="E2" s="3"/>
    </row>
    <row r="3" s="5" customFormat="true" ht="18" hidden="false" customHeight="false" outlineLevel="0" collapsed="false">
      <c r="A3" s="4" t="s">
        <v>1</v>
      </c>
      <c r="B3" s="4"/>
      <c r="C3" s="4"/>
      <c r="D3" s="4"/>
      <c r="E3" s="4"/>
    </row>
    <row r="4" customFormat="false" ht="12.75" hidden="false" customHeight="false" outlineLevel="0" collapsed="false">
      <c r="C4" s="6"/>
      <c r="D4" s="6" t="s">
        <v>2</v>
      </c>
      <c r="E4" s="7" t="n">
        <v>44317</v>
      </c>
    </row>
    <row r="5" customFormat="false" ht="12.75" hidden="false" customHeight="false" outlineLevel="0" collapsed="false">
      <c r="A5" s="8"/>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row>
    <row r="6" s="10" customFormat="true" ht="20.25" hidden="false" customHeight="true" outlineLevel="0" collapsed="false">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row>
    <row r="7" customFormat="false" ht="20.25" hidden="false" customHeight="true" outlineLevel="0" collapsed="false">
      <c r="A7" s="11" t="s">
        <v>3</v>
      </c>
      <c r="B7" s="11" t="s">
        <v>4</v>
      </c>
      <c r="C7" s="12"/>
      <c r="D7" s="11" t="s">
        <v>3</v>
      </c>
      <c r="E7" s="11" t="s">
        <v>4</v>
      </c>
    </row>
    <row r="8" customFormat="false" ht="12.75" hidden="false" customHeight="false" outlineLevel="0" collapsed="false">
      <c r="A8" s="11"/>
      <c r="B8" s="11"/>
      <c r="C8" s="13"/>
      <c r="D8" s="11"/>
      <c r="E8" s="11"/>
    </row>
    <row r="9" customFormat="false" ht="17.25" hidden="false" customHeight="true" outlineLevel="0" collapsed="false">
      <c r="A9" s="14" t="s">
        <v>5</v>
      </c>
      <c r="B9" s="14"/>
      <c r="C9" s="15"/>
      <c r="D9" s="14" t="s">
        <v>5</v>
      </c>
      <c r="E9" s="14"/>
    </row>
    <row r="10" customFormat="false" ht="12.75" hidden="false" customHeight="false" outlineLevel="0" collapsed="false">
      <c r="A10" s="16" t="s">
        <v>6</v>
      </c>
      <c r="B10" s="17" t="s">
        <v>7</v>
      </c>
      <c r="C10" s="18"/>
      <c r="D10" s="16" t="s">
        <v>8</v>
      </c>
      <c r="E10" s="17" t="s">
        <v>7</v>
      </c>
    </row>
    <row r="11" customFormat="false" ht="12.75" hidden="false" customHeight="false" outlineLevel="0" collapsed="false">
      <c r="A11" s="16" t="s">
        <v>9</v>
      </c>
      <c r="B11" s="17" t="s">
        <v>7</v>
      </c>
      <c r="C11" s="18"/>
      <c r="D11" s="16" t="s">
        <v>10</v>
      </c>
      <c r="E11" s="17" t="s">
        <v>7</v>
      </c>
    </row>
    <row r="12" customFormat="false" ht="12.75" hidden="false" customHeight="false" outlineLevel="0" collapsed="false">
      <c r="A12" s="16" t="s">
        <v>11</v>
      </c>
      <c r="B12" s="17" t="s">
        <v>7</v>
      </c>
      <c r="C12" s="18"/>
      <c r="D12" s="16" t="s">
        <v>12</v>
      </c>
      <c r="E12" s="17" t="s">
        <v>7</v>
      </c>
    </row>
    <row r="13" customFormat="false" ht="12.75" hidden="false" customHeight="false" outlineLevel="0" collapsed="false">
      <c r="A13" s="16"/>
      <c r="B13" s="17" t="s">
        <v>13</v>
      </c>
      <c r="C13" s="18"/>
      <c r="D13" s="19" t="s">
        <v>14</v>
      </c>
      <c r="E13" s="17" t="s">
        <v>7</v>
      </c>
    </row>
    <row r="14" customFormat="false" ht="12.75" hidden="false" customHeight="false" outlineLevel="0" collapsed="false">
      <c r="A14" s="16" t="s">
        <v>15</v>
      </c>
      <c r="B14" s="17" t="s">
        <v>7</v>
      </c>
      <c r="C14" s="18"/>
      <c r="D14" s="16" t="s">
        <v>16</v>
      </c>
      <c r="E14" s="17" t="s">
        <v>7</v>
      </c>
    </row>
    <row r="15" customFormat="false" ht="12.75" hidden="false" customHeight="false" outlineLevel="0" collapsed="false">
      <c r="A15" s="16" t="s">
        <v>17</v>
      </c>
      <c r="B15" s="17" t="s">
        <v>7</v>
      </c>
      <c r="C15" s="18"/>
      <c r="D15" s="19" t="s">
        <v>18</v>
      </c>
      <c r="E15" s="17" t="s">
        <v>7</v>
      </c>
    </row>
    <row r="16" customFormat="false" ht="12.75" hidden="false" customHeight="false" outlineLevel="0" collapsed="false">
      <c r="A16" s="16" t="s">
        <v>19</v>
      </c>
      <c r="B16" s="17" t="s">
        <v>7</v>
      </c>
      <c r="C16" s="18"/>
      <c r="D16" s="20" t="s">
        <v>20</v>
      </c>
      <c r="E16" s="17" t="s">
        <v>7</v>
      </c>
    </row>
    <row r="17" customFormat="false" ht="12.75" hidden="false" customHeight="false" outlineLevel="0" collapsed="false">
      <c r="A17" s="16" t="s">
        <v>21</v>
      </c>
      <c r="B17" s="17" t="s">
        <v>7</v>
      </c>
      <c r="C17" s="18"/>
      <c r="D17" s="20" t="s">
        <v>22</v>
      </c>
      <c r="E17" s="17" t="s">
        <v>7</v>
      </c>
    </row>
    <row r="18" customFormat="false" ht="12.75" hidden="false" customHeight="false" outlineLevel="0" collapsed="false">
      <c r="A18" s="16" t="s">
        <v>23</v>
      </c>
      <c r="B18" s="17" t="s">
        <v>7</v>
      </c>
      <c r="C18" s="18"/>
      <c r="D18" s="14" t="s">
        <v>24</v>
      </c>
      <c r="E18" s="14"/>
    </row>
    <row r="19" customFormat="false" ht="12.75" hidden="false" customHeight="false" outlineLevel="0" collapsed="false">
      <c r="A19" s="21" t="s">
        <v>25</v>
      </c>
      <c r="B19" s="17" t="s">
        <v>7</v>
      </c>
      <c r="C19" s="18"/>
      <c r="D19" s="22" t="s">
        <v>26</v>
      </c>
      <c r="E19" s="17" t="s">
        <v>27</v>
      </c>
    </row>
    <row r="20" customFormat="false" ht="12.75" hidden="false" customHeight="false" outlineLevel="0" collapsed="false">
      <c r="A20" s="21" t="s">
        <v>28</v>
      </c>
      <c r="B20" s="17" t="s">
        <v>7</v>
      </c>
      <c r="C20" s="18"/>
      <c r="D20" s="22" t="s">
        <v>29</v>
      </c>
      <c r="E20" s="17" t="s">
        <v>27</v>
      </c>
    </row>
    <row r="21" customFormat="false" ht="12.75" hidden="false" customHeight="true" outlineLevel="0" collapsed="false">
      <c r="A21" s="21" t="s">
        <v>30</v>
      </c>
      <c r="B21" s="17" t="s">
        <v>27</v>
      </c>
      <c r="C21" s="18"/>
      <c r="D21" s="22" t="s">
        <v>31</v>
      </c>
      <c r="E21" s="17" t="s">
        <v>27</v>
      </c>
    </row>
    <row r="22" customFormat="false" ht="12.75" hidden="false" customHeight="false" outlineLevel="0" collapsed="false">
      <c r="A22" s="21"/>
      <c r="B22" s="17" t="s">
        <v>7</v>
      </c>
      <c r="C22" s="18"/>
      <c r="D22" s="22" t="s">
        <v>32</v>
      </c>
      <c r="E22" s="17" t="s">
        <v>27</v>
      </c>
    </row>
    <row r="23" customFormat="false" ht="16.5" hidden="false" customHeight="true" outlineLevel="0" collapsed="false">
      <c r="A23" s="21" t="s">
        <v>33</v>
      </c>
      <c r="B23" s="17" t="s">
        <v>27</v>
      </c>
      <c r="C23" s="18"/>
      <c r="D23" s="22" t="s">
        <v>34</v>
      </c>
      <c r="E23" s="17" t="s">
        <v>27</v>
      </c>
    </row>
    <row r="24" customFormat="false" ht="12.75" hidden="false" customHeight="false" outlineLevel="0" collapsed="false">
      <c r="A24" s="21"/>
      <c r="B24" s="17" t="s">
        <v>7</v>
      </c>
      <c r="C24" s="18"/>
      <c r="D24" s="22" t="s">
        <v>35</v>
      </c>
      <c r="E24" s="17" t="s">
        <v>27</v>
      </c>
    </row>
    <row r="25" customFormat="false" ht="16.5" hidden="false" customHeight="true" outlineLevel="0" collapsed="false">
      <c r="A25" s="16" t="s">
        <v>36</v>
      </c>
      <c r="B25" s="17" t="s">
        <v>27</v>
      </c>
      <c r="C25" s="18"/>
      <c r="D25" s="22" t="s">
        <v>37</v>
      </c>
      <c r="E25" s="17" t="s">
        <v>27</v>
      </c>
    </row>
    <row r="26" customFormat="false" ht="12.75" hidden="false" customHeight="false" outlineLevel="0" collapsed="false">
      <c r="A26" s="16"/>
      <c r="B26" s="17" t="s">
        <v>7</v>
      </c>
      <c r="C26" s="18"/>
    </row>
    <row r="27" customFormat="false" ht="12.75" hidden="false" customHeight="false" outlineLevel="0" collapsed="false">
      <c r="A27" s="16" t="s">
        <v>38</v>
      </c>
      <c r="B27" s="17" t="s">
        <v>27</v>
      </c>
      <c r="C27" s="18"/>
    </row>
    <row r="28" customFormat="false" ht="12.75" hidden="false" customHeight="false" outlineLevel="0" collapsed="false">
      <c r="A28" s="16"/>
      <c r="B28" s="17" t="s">
        <v>7</v>
      </c>
      <c r="C28" s="18"/>
      <c r="D28" s="18"/>
      <c r="E28" s="18"/>
    </row>
    <row r="29" customFormat="false" ht="17.25" hidden="false" customHeight="true" outlineLevel="0" collapsed="false">
      <c r="A29" s="23" t="s">
        <v>39</v>
      </c>
      <c r="B29" s="23"/>
      <c r="C29" s="15"/>
    </row>
    <row r="30" customFormat="false" ht="12.75" hidden="false" customHeight="false" outlineLevel="0" collapsed="false">
      <c r="A30" s="20" t="s">
        <v>40</v>
      </c>
      <c r="B30" s="17" t="s">
        <v>7</v>
      </c>
      <c r="C30" s="18"/>
    </row>
    <row r="31" customFormat="false" ht="12.75" hidden="false" customHeight="false" outlineLevel="0" collapsed="false">
      <c r="A31" s="20" t="s">
        <v>41</v>
      </c>
      <c r="B31" s="17" t="s">
        <v>7</v>
      </c>
      <c r="C31" s="18"/>
    </row>
    <row r="32" customFormat="false" ht="12.75" hidden="false" customHeight="false" outlineLevel="0" collapsed="false">
      <c r="A32" s="21" t="s">
        <v>42</v>
      </c>
      <c r="B32" s="17" t="s">
        <v>7</v>
      </c>
      <c r="C32" s="18"/>
    </row>
    <row r="33" customFormat="false" ht="12.75" hidden="false" customHeight="false" outlineLevel="0" collapsed="false">
      <c r="A33" s="20" t="s">
        <v>43</v>
      </c>
      <c r="B33" s="17" t="s">
        <v>7</v>
      </c>
      <c r="C33" s="18"/>
    </row>
    <row r="34" customFormat="false" ht="12.75" hidden="false" customHeight="false" outlineLevel="0" collapsed="false">
      <c r="A34" s="21" t="s">
        <v>44</v>
      </c>
      <c r="B34" s="17" t="s">
        <v>7</v>
      </c>
      <c r="C34" s="18"/>
    </row>
    <row r="35" customFormat="false" ht="12.75" hidden="false" customHeight="false" outlineLevel="0" collapsed="false">
      <c r="A35" s="20" t="s">
        <v>45</v>
      </c>
      <c r="B35" s="17" t="s">
        <v>7</v>
      </c>
      <c r="C35" s="18"/>
      <c r="D35" s="18"/>
      <c r="E35" s="18"/>
    </row>
    <row r="36" customFormat="false" ht="12.75" hidden="false" customHeight="false" outlineLevel="0" collapsed="false">
      <c r="A36" s="21" t="s">
        <v>46</v>
      </c>
      <c r="B36" s="17" t="s">
        <v>7</v>
      </c>
      <c r="C36" s="18"/>
      <c r="D36" s="18"/>
      <c r="E36" s="18"/>
    </row>
    <row r="37" customFormat="false" ht="12.75" hidden="false" customHeight="false" outlineLevel="0" collapsed="false">
      <c r="A37" s="20" t="s">
        <v>47</v>
      </c>
      <c r="B37" s="17" t="s">
        <v>7</v>
      </c>
      <c r="C37" s="18"/>
      <c r="D37" s="18"/>
      <c r="E37" s="18"/>
    </row>
    <row r="38" customFormat="false" ht="15.75" hidden="false" customHeight="true" outlineLevel="0" collapsed="false">
      <c r="A38" s="23" t="s">
        <v>48</v>
      </c>
      <c r="B38" s="23"/>
      <c r="C38" s="15"/>
      <c r="D38" s="15"/>
      <c r="E38" s="15"/>
    </row>
    <row r="39" customFormat="false" ht="12.75" hidden="false" customHeight="false" outlineLevel="0" collapsed="false">
      <c r="A39" s="20" t="s">
        <v>49</v>
      </c>
      <c r="B39" s="17" t="s">
        <v>7</v>
      </c>
      <c r="C39" s="18"/>
      <c r="D39" s="18"/>
      <c r="E39" s="18"/>
    </row>
    <row r="40" customFormat="false" ht="12.75" hidden="false" customHeight="false" outlineLevel="0" collapsed="false">
      <c r="A40" s="16" t="s">
        <v>50</v>
      </c>
      <c r="B40" s="17" t="s">
        <v>7</v>
      </c>
      <c r="C40" s="18"/>
      <c r="D40" s="18"/>
      <c r="E40" s="18"/>
    </row>
    <row r="41" customFormat="false" ht="16.5" hidden="false" customHeight="true" outlineLevel="0" collapsed="false">
      <c r="C41" s="15"/>
      <c r="D41" s="15"/>
      <c r="E41" s="15"/>
    </row>
    <row r="42" customFormat="false" ht="12.75" hidden="false" customHeight="false" outlineLevel="0" collapsed="false">
      <c r="A42" s="24"/>
      <c r="B42" s="24"/>
      <c r="C42" s="24"/>
      <c r="D42" s="24"/>
      <c r="E42" s="24"/>
    </row>
    <row r="43" customFormat="false" ht="12.75" hidden="false" customHeight="false" outlineLevel="0" collapsed="false">
      <c r="A43" s="25" t="s">
        <v>51</v>
      </c>
      <c r="B43" s="25"/>
    </row>
  </sheetData>
  <mergeCells count="14">
    <mergeCell ref="A2:E2"/>
    <mergeCell ref="A3:E3"/>
    <mergeCell ref="A7:A8"/>
    <mergeCell ref="B7:B8"/>
    <mergeCell ref="D7:D8"/>
    <mergeCell ref="E7:E8"/>
    <mergeCell ref="A9:B9"/>
    <mergeCell ref="D9:E9"/>
    <mergeCell ref="A12:A13"/>
    <mergeCell ref="D18:E18"/>
    <mergeCell ref="A21:A22"/>
    <mergeCell ref="A23:A24"/>
    <mergeCell ref="A25:A26"/>
    <mergeCell ref="A27:A28"/>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tabColor rgb="FFFFCC00"/>
    <pageSetUpPr fitToPage="false"/>
  </sheetPr>
  <dimension ref="A1:CR54"/>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pane xSplit="2" ySplit="3" topLeftCell="AT4" activePane="bottomRight" state="frozen"/>
      <selection pane="topLeft" activeCell="A1" activeCellId="0" sqref="A1"/>
      <selection pane="topRight" activeCell="AT1" activeCellId="0" sqref="AT1"/>
      <selection pane="bottomLeft" activeCell="A4" activeCellId="0" sqref="A4"/>
      <selection pane="bottomRight" activeCell="AZ8" activeCellId="0" sqref="AZ8"/>
    </sheetView>
  </sheetViews>
  <sheetFormatPr defaultRowHeight="12.75" zeroHeight="false" outlineLevelRow="0" outlineLevelCol="0"/>
  <cols>
    <col collapsed="false" customWidth="true" hidden="false" outlineLevel="0" max="1" min="1" style="209" width="3"/>
    <col collapsed="false" customWidth="true" hidden="false" outlineLevel="0" max="2" min="2" style="209" width="32.71"/>
    <col collapsed="false" customWidth="true" hidden="false" outlineLevel="0" max="3" min="3" style="210" width="19.14"/>
    <col collapsed="false" customWidth="true" hidden="false" outlineLevel="0" max="4" min="4" style="210" width="6.85"/>
    <col collapsed="false" customWidth="true" hidden="false" outlineLevel="0" max="5" min="5" style="209" width="17.57"/>
    <col collapsed="false" customWidth="true" hidden="false" outlineLevel="0" max="6" min="6" style="210" width="6.85"/>
    <col collapsed="false" customWidth="true" hidden="false" outlineLevel="0" max="7" min="7" style="210" width="18.43"/>
    <col collapsed="false" customWidth="true" hidden="false" outlineLevel="0" max="8" min="8" style="210" width="6.85"/>
    <col collapsed="false" customWidth="true" hidden="false" outlineLevel="0" max="9" min="9" style="81" width="24"/>
    <col collapsed="false" customWidth="true" hidden="false" outlineLevel="0" max="10" min="10" style="154" width="7"/>
    <col collapsed="false" customWidth="true" hidden="false" outlineLevel="0" max="11" min="11" style="81" width="16.28"/>
    <col collapsed="false" customWidth="true" hidden="false" outlineLevel="0" max="12" min="12" style="154" width="7"/>
    <col collapsed="false" customWidth="true" hidden="false" outlineLevel="0" max="13" min="13" style="209" width="18.28"/>
    <col collapsed="false" customWidth="true" hidden="false" outlineLevel="0" max="14" min="14" style="209" width="7"/>
    <col collapsed="false" customWidth="true" hidden="false" outlineLevel="0" max="15" min="15" style="209" width="18.43"/>
    <col collapsed="false" customWidth="true" hidden="false" outlineLevel="0" max="16" min="16" style="209" width="7"/>
    <col collapsed="false" customWidth="true" hidden="false" outlineLevel="0" max="17" min="17" style="209" width="18.71"/>
    <col collapsed="false" customWidth="true" hidden="false" outlineLevel="0" max="18" min="18" style="210" width="6.85"/>
    <col collapsed="false" customWidth="true" hidden="false" outlineLevel="0" max="19" min="19" style="209" width="19.57"/>
    <col collapsed="false" customWidth="true" hidden="false" outlineLevel="0" max="20" min="20" style="210" width="8.14"/>
    <col collapsed="false" customWidth="true" hidden="false" outlineLevel="0" max="21" min="21" style="209" width="16.57"/>
    <col collapsed="false" customWidth="true" hidden="false" outlineLevel="0" max="22" min="22" style="210" width="7.57"/>
    <col collapsed="false" customWidth="true" hidden="false" outlineLevel="0" max="23" min="23" style="209" width="20.85"/>
    <col collapsed="false" customWidth="true" hidden="false" outlineLevel="0" max="24" min="24" style="210" width="9.14"/>
    <col collapsed="false" customWidth="true" hidden="false" outlineLevel="0" max="25" min="25" style="209" width="19.43"/>
    <col collapsed="false" customWidth="true" hidden="false" outlineLevel="0" max="26" min="26" style="210" width="9.14"/>
    <col collapsed="false" customWidth="true" hidden="false" outlineLevel="0" max="27" min="27" style="210" width="29.72"/>
    <col collapsed="false" customWidth="true" hidden="false" outlineLevel="0" max="28" min="28" style="210" width="6.85"/>
    <col collapsed="false" customWidth="true" hidden="false" outlineLevel="0" max="29" min="29" style="210" width="23.43"/>
    <col collapsed="false" customWidth="true" hidden="false" outlineLevel="0" max="30" min="30" style="210" width="6.85"/>
    <col collapsed="false" customWidth="true" hidden="false" outlineLevel="0" max="31" min="31" style="162" width="22.15"/>
    <col collapsed="false" customWidth="true" hidden="false" outlineLevel="0" max="32" min="32" style="162" width="7.71"/>
    <col collapsed="false" customWidth="true" hidden="false" outlineLevel="0" max="33" min="33" style="209" width="22.57"/>
    <col collapsed="false" customWidth="true" hidden="false" outlineLevel="0" max="34" min="34" style="162" width="7.71"/>
    <col collapsed="false" customWidth="true" hidden="false" outlineLevel="0" max="35" min="35" style="209" width="18.28"/>
    <col collapsed="false" customWidth="true" hidden="false" outlineLevel="0" max="36" min="36" style="162" width="7.71"/>
    <col collapsed="false" customWidth="true" hidden="false" outlineLevel="0" max="37" min="37" style="209" width="18.28"/>
    <col collapsed="false" customWidth="true" hidden="false" outlineLevel="0" max="38" min="38" style="210" width="7.28"/>
    <col collapsed="false" customWidth="true" hidden="false" outlineLevel="0" max="39" min="39" style="209" width="19.14"/>
    <col collapsed="false" customWidth="true" hidden="false" outlineLevel="0" max="40" min="40" style="210" width="7.14"/>
    <col collapsed="false" customWidth="true" hidden="false" outlineLevel="0" max="41" min="41" style="210" width="20.28"/>
    <col collapsed="false" customWidth="true" hidden="false" outlineLevel="0" max="42" min="42" style="210" width="7.14"/>
    <col collapsed="false" customWidth="true" hidden="false" outlineLevel="0" max="43" min="43" style="209" width="19.57"/>
    <col collapsed="false" customWidth="true" hidden="false" outlineLevel="0" max="44" min="44" style="210" width="7"/>
    <col collapsed="false" customWidth="true" hidden="false" outlineLevel="0" max="45" min="45" style="209" width="19.28"/>
    <col collapsed="false" customWidth="true" hidden="false" outlineLevel="0" max="46" min="46" style="210" width="6.71"/>
    <col collapsed="false" customWidth="true" hidden="false" outlineLevel="0" max="47" min="47" style="209" width="20.43"/>
    <col collapsed="false" customWidth="true" hidden="false" outlineLevel="0" max="48" min="48" style="210" width="6.71"/>
    <col collapsed="false" customWidth="true" hidden="false" outlineLevel="0" max="49" min="49" style="209" width="20.43"/>
    <col collapsed="false" customWidth="true" hidden="false" outlineLevel="0" max="50" min="50" style="210" width="6.71"/>
    <col collapsed="false" customWidth="true" hidden="false" outlineLevel="0" max="51" min="51" style="209" width="18.85"/>
    <col collapsed="false" customWidth="true" hidden="false" outlineLevel="0" max="52" min="52" style="210" width="7.43"/>
    <col collapsed="false" customWidth="true" hidden="false" outlineLevel="0" max="53" min="53" style="210" width="18.14"/>
    <col collapsed="false" customWidth="true" hidden="false" outlineLevel="0" max="54" min="54" style="210" width="7.43"/>
    <col collapsed="false" customWidth="true" hidden="false" outlineLevel="0" max="55" min="55" style="209" width="24.85"/>
    <col collapsed="false" customWidth="true" hidden="false" outlineLevel="0" max="56" min="56" style="210" width="7"/>
    <col collapsed="false" customWidth="true" hidden="false" outlineLevel="0" max="57" min="57" style="209" width="21.57"/>
    <col collapsed="false" customWidth="true" hidden="false" outlineLevel="0" max="58" min="58" style="210" width="7"/>
    <col collapsed="false" customWidth="true" hidden="false" outlineLevel="0" max="59" min="59" style="209" width="21.43"/>
    <col collapsed="false" customWidth="true" hidden="false" outlineLevel="0" max="60" min="60" style="210" width="7"/>
    <col collapsed="false" customWidth="true" hidden="false" outlineLevel="0" max="61" min="61" style="210" width="24.28"/>
    <col collapsed="false" customWidth="true" hidden="false" outlineLevel="0" max="62" min="62" style="210" width="7"/>
    <col collapsed="false" customWidth="true" hidden="false" outlineLevel="0" max="63" min="63" style="210" width="24.15"/>
    <col collapsed="false" customWidth="true" hidden="false" outlineLevel="0" max="64" min="64" style="210" width="7"/>
    <col collapsed="false" customWidth="true" hidden="false" outlineLevel="0" max="65" min="65" style="209" width="18"/>
    <col collapsed="false" customWidth="true" hidden="false" outlineLevel="0" max="66" min="66" style="210" width="6.71"/>
    <col collapsed="false" customWidth="true" hidden="false" outlineLevel="0" max="67" min="67" style="209" width="18"/>
    <col collapsed="false" customWidth="true" hidden="false" outlineLevel="0" max="68" min="68" style="210" width="7.28"/>
    <col collapsed="false" customWidth="true" hidden="false" outlineLevel="0" max="69" min="69" style="209" width="18.28"/>
    <col collapsed="false" customWidth="true" hidden="false" outlineLevel="0" max="70" min="70" style="210" width="6.71"/>
    <col collapsed="false" customWidth="true" hidden="false" outlineLevel="0" max="71" min="71" style="209" width="17.43"/>
    <col collapsed="false" customWidth="true" hidden="false" outlineLevel="0" max="72" min="72" style="210" width="6.71"/>
    <col collapsed="false" customWidth="true" hidden="false" outlineLevel="0" max="73" min="73" style="209" width="17.85"/>
    <col collapsed="false" customWidth="true" hidden="false" outlineLevel="0" max="74" min="74" style="210" width="7.28"/>
    <col collapsed="false" customWidth="true" hidden="false" outlineLevel="0" max="75" min="75" style="209" width="17.43"/>
    <col collapsed="false" customWidth="true" hidden="false" outlineLevel="0" max="76" min="76" style="210" width="7"/>
    <col collapsed="false" customWidth="true" hidden="false" outlineLevel="0" max="77" min="77" style="209" width="18.43"/>
    <col collapsed="false" customWidth="true" hidden="false" outlineLevel="0" max="78" min="78" style="210" width="7"/>
    <col collapsed="false" customWidth="true" hidden="false" outlineLevel="0" max="79" min="79" style="209" width="18.85"/>
    <col collapsed="false" customWidth="true" hidden="false" outlineLevel="0" max="80" min="80" style="210" width="6.85"/>
    <col collapsed="false" customWidth="true" hidden="false" outlineLevel="0" max="96" min="81" style="81" width="9.14"/>
    <col collapsed="false" customWidth="true" hidden="false" outlineLevel="0" max="1025" min="97" style="209" width="9.14"/>
  </cols>
  <sheetData>
    <row r="1" customFormat="false" ht="25.5" hidden="false" customHeight="true" outlineLevel="0" collapsed="false">
      <c r="B1" s="211" t="s">
        <v>0</v>
      </c>
      <c r="C1" s="211"/>
      <c r="D1" s="211"/>
    </row>
    <row r="2" s="13" customFormat="true" ht="15" hidden="false" customHeight="true" outlineLevel="0" collapsed="false">
      <c r="B2" s="212" t="s">
        <v>667</v>
      </c>
      <c r="C2" s="212" t="s">
        <v>668</v>
      </c>
      <c r="D2" s="212"/>
      <c r="E2" s="212" t="s">
        <v>669</v>
      </c>
      <c r="F2" s="212"/>
      <c r="G2" s="212" t="s">
        <v>670</v>
      </c>
      <c r="H2" s="212"/>
      <c r="I2" s="212" t="s">
        <v>671</v>
      </c>
      <c r="J2" s="212"/>
      <c r="K2" s="212" t="s">
        <v>672</v>
      </c>
      <c r="L2" s="212"/>
      <c r="M2" s="212" t="s">
        <v>673</v>
      </c>
      <c r="N2" s="212"/>
      <c r="O2" s="212" t="s">
        <v>674</v>
      </c>
      <c r="P2" s="212"/>
      <c r="Q2" s="212" t="s">
        <v>675</v>
      </c>
      <c r="R2" s="212"/>
      <c r="S2" s="213" t="s">
        <v>676</v>
      </c>
      <c r="T2" s="213"/>
      <c r="U2" s="212" t="s">
        <v>677</v>
      </c>
      <c r="V2" s="212"/>
      <c r="W2" s="212" t="s">
        <v>678</v>
      </c>
      <c r="X2" s="212"/>
      <c r="Y2" s="212" t="s">
        <v>679</v>
      </c>
      <c r="Z2" s="212"/>
      <c r="AA2" s="212" t="s">
        <v>680</v>
      </c>
      <c r="AB2" s="212"/>
      <c r="AC2" s="212" t="s">
        <v>681</v>
      </c>
      <c r="AD2" s="212"/>
      <c r="AE2" s="212" t="s">
        <v>682</v>
      </c>
      <c r="AF2" s="212"/>
      <c r="AG2" s="212" t="s">
        <v>683</v>
      </c>
      <c r="AH2" s="212"/>
      <c r="AI2" s="212" t="s">
        <v>684</v>
      </c>
      <c r="AJ2" s="212"/>
      <c r="AK2" s="212" t="s">
        <v>685</v>
      </c>
      <c r="AL2" s="212"/>
      <c r="AM2" s="212" t="s">
        <v>686</v>
      </c>
      <c r="AN2" s="212"/>
      <c r="AO2" s="212" t="s">
        <v>687</v>
      </c>
      <c r="AP2" s="212"/>
      <c r="AQ2" s="212" t="s">
        <v>688</v>
      </c>
      <c r="AR2" s="212"/>
      <c r="AS2" s="214" t="s">
        <v>689</v>
      </c>
      <c r="AT2" s="214"/>
      <c r="AU2" s="214"/>
      <c r="AV2" s="214"/>
      <c r="AW2" s="214"/>
      <c r="AX2" s="214"/>
      <c r="AY2" s="214"/>
      <c r="AZ2" s="214"/>
      <c r="BA2" s="214"/>
      <c r="BB2" s="214"/>
      <c r="BC2" s="215" t="s">
        <v>690</v>
      </c>
      <c r="BD2" s="215"/>
      <c r="BE2" s="216" t="s">
        <v>691</v>
      </c>
      <c r="BF2" s="216"/>
      <c r="BG2" s="212" t="s">
        <v>692</v>
      </c>
      <c r="BH2" s="212"/>
      <c r="BI2" s="212" t="s">
        <v>693</v>
      </c>
      <c r="BJ2" s="212"/>
      <c r="BK2" s="212" t="s">
        <v>694</v>
      </c>
      <c r="BL2" s="212"/>
      <c r="BM2" s="217" t="s">
        <v>695</v>
      </c>
      <c r="BN2" s="217"/>
      <c r="BO2" s="217"/>
      <c r="BP2" s="217"/>
      <c r="BQ2" s="217"/>
      <c r="BR2" s="217"/>
      <c r="BS2" s="217"/>
      <c r="BT2" s="217"/>
      <c r="BU2" s="217"/>
      <c r="BV2" s="217"/>
      <c r="BW2" s="217"/>
      <c r="BX2" s="217"/>
      <c r="BY2" s="217"/>
      <c r="BZ2" s="217"/>
      <c r="CA2" s="217"/>
      <c r="CB2" s="217"/>
      <c r="CC2" s="218"/>
    </row>
    <row r="3" s="210" customFormat="true" ht="27.75" hidden="false" customHeight="true" outlineLevel="0" collapsed="false">
      <c r="B3" s="212"/>
      <c r="C3" s="212"/>
      <c r="D3" s="212"/>
      <c r="E3" s="212"/>
      <c r="F3" s="212"/>
      <c r="G3" s="212"/>
      <c r="H3" s="212"/>
      <c r="I3" s="212"/>
      <c r="J3" s="212"/>
      <c r="K3" s="212"/>
      <c r="L3" s="212"/>
      <c r="M3" s="212"/>
      <c r="N3" s="212"/>
      <c r="O3" s="212"/>
      <c r="P3" s="212"/>
      <c r="Q3" s="212"/>
      <c r="R3" s="212"/>
      <c r="S3" s="213"/>
      <c r="T3" s="213"/>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9" t="n">
        <v>0.8</v>
      </c>
      <c r="AT3" s="219"/>
      <c r="AU3" s="219" t="n">
        <v>0.7</v>
      </c>
      <c r="AV3" s="219"/>
      <c r="AW3" s="219" t="n">
        <v>0.65</v>
      </c>
      <c r="AX3" s="219"/>
      <c r="AY3" s="219" t="n">
        <v>0.4</v>
      </c>
      <c r="AZ3" s="219"/>
      <c r="BA3" s="219" t="s">
        <v>696</v>
      </c>
      <c r="BB3" s="219"/>
      <c r="BC3" s="219" t="s">
        <v>697</v>
      </c>
      <c r="BD3" s="219"/>
      <c r="BE3" s="216"/>
      <c r="BF3" s="216"/>
      <c r="BG3" s="212"/>
      <c r="BH3" s="212"/>
      <c r="BI3" s="212"/>
      <c r="BJ3" s="212"/>
      <c r="BK3" s="212"/>
      <c r="BL3" s="212"/>
      <c r="BM3" s="219" t="n">
        <v>0.9</v>
      </c>
      <c r="BN3" s="219"/>
      <c r="BO3" s="219" t="n">
        <v>0.8</v>
      </c>
      <c r="BP3" s="219"/>
      <c r="BQ3" s="219" t="n">
        <v>0.7</v>
      </c>
      <c r="BR3" s="219"/>
      <c r="BS3" s="219" t="n">
        <v>0.55</v>
      </c>
      <c r="BT3" s="219"/>
      <c r="BU3" s="219" t="n">
        <v>0.5</v>
      </c>
      <c r="BV3" s="219"/>
      <c r="BW3" s="219" t="n">
        <v>0.45</v>
      </c>
      <c r="BX3" s="219"/>
      <c r="BY3" s="219" t="n">
        <v>0.4</v>
      </c>
      <c r="BZ3" s="219"/>
      <c r="CA3" s="219" t="n">
        <v>0.35</v>
      </c>
      <c r="CB3" s="219"/>
    </row>
    <row r="4" customFormat="false" ht="12.75" hidden="false" customHeight="false" outlineLevel="0" collapsed="false">
      <c r="B4" s="220" t="s">
        <v>6</v>
      </c>
      <c r="C4" s="221" t="s">
        <v>698</v>
      </c>
      <c r="D4" s="222" t="n">
        <v>1702</v>
      </c>
      <c r="E4" s="221" t="s">
        <v>699</v>
      </c>
      <c r="F4" s="222" t="n">
        <v>1702</v>
      </c>
      <c r="G4" s="221"/>
      <c r="H4" s="222" t="s">
        <v>73</v>
      </c>
      <c r="I4" s="221" t="s">
        <v>700</v>
      </c>
      <c r="J4" s="222" t="n">
        <v>1654</v>
      </c>
      <c r="K4" s="221" t="s">
        <v>701</v>
      </c>
      <c r="L4" s="222" t="n">
        <v>1654</v>
      </c>
      <c r="M4" s="221" t="s">
        <v>702</v>
      </c>
      <c r="N4" s="222" t="n">
        <v>1526</v>
      </c>
      <c r="O4" s="221" t="s">
        <v>703</v>
      </c>
      <c r="P4" s="222" t="n">
        <v>1478</v>
      </c>
      <c r="Q4" s="221" t="s">
        <v>704</v>
      </c>
      <c r="R4" s="222" t="n">
        <v>1384</v>
      </c>
      <c r="S4" s="221" t="s">
        <v>705</v>
      </c>
      <c r="T4" s="222" t="s">
        <v>73</v>
      </c>
      <c r="U4" s="221" t="s">
        <v>706</v>
      </c>
      <c r="V4" s="222" t="n">
        <v>1263</v>
      </c>
      <c r="W4" s="221"/>
      <c r="X4" s="222" t="s">
        <v>73</v>
      </c>
      <c r="Y4" s="221"/>
      <c r="Z4" s="222" t="s">
        <v>73</v>
      </c>
      <c r="AA4" s="221" t="s">
        <v>707</v>
      </c>
      <c r="AB4" s="222" t="n">
        <v>1270</v>
      </c>
      <c r="AC4" s="221" t="s">
        <v>708</v>
      </c>
      <c r="AD4" s="222" t="n">
        <v>1095</v>
      </c>
      <c r="AE4" s="221" t="s">
        <v>709</v>
      </c>
      <c r="AF4" s="222" t="n">
        <v>1218</v>
      </c>
      <c r="AG4" s="221" t="s">
        <v>710</v>
      </c>
      <c r="AH4" s="222" t="n">
        <v>1230</v>
      </c>
      <c r="AI4" s="221" t="s">
        <v>711</v>
      </c>
      <c r="AJ4" s="222" t="n">
        <v>1165</v>
      </c>
      <c r="AK4" s="221" t="s">
        <v>712</v>
      </c>
      <c r="AL4" s="222" t="n">
        <v>1018</v>
      </c>
      <c r="AM4" s="221" t="s">
        <v>713</v>
      </c>
      <c r="AN4" s="222" t="n">
        <v>998</v>
      </c>
      <c r="AO4" s="221" t="s">
        <v>714</v>
      </c>
      <c r="AP4" s="222" t="n">
        <v>897</v>
      </c>
      <c r="AQ4" s="221" t="s">
        <v>715</v>
      </c>
      <c r="AR4" s="222" t="s">
        <v>73</v>
      </c>
      <c r="AS4" s="221" t="s">
        <v>716</v>
      </c>
      <c r="AT4" s="222" t="s">
        <v>73</v>
      </c>
      <c r="AU4" s="221" t="s">
        <v>717</v>
      </c>
      <c r="AV4" s="222" t="s">
        <v>73</v>
      </c>
      <c r="AW4" s="221" t="s">
        <v>718</v>
      </c>
      <c r="AX4" s="222"/>
      <c r="AY4" s="221" t="s">
        <v>719</v>
      </c>
      <c r="AZ4" s="222" t="s">
        <v>73</v>
      </c>
      <c r="BA4" s="221" t="s">
        <v>720</v>
      </c>
      <c r="BB4" s="222" t="s">
        <v>73</v>
      </c>
      <c r="BC4" s="221" t="s">
        <v>721</v>
      </c>
      <c r="BD4" s="222" t="s">
        <v>73</v>
      </c>
      <c r="BE4" s="221" t="s">
        <v>722</v>
      </c>
      <c r="BF4" s="222" t="s">
        <v>73</v>
      </c>
      <c r="BG4" s="221" t="s">
        <v>723</v>
      </c>
      <c r="BH4" s="222" t="s">
        <v>73</v>
      </c>
      <c r="BI4" s="221" t="s">
        <v>724</v>
      </c>
      <c r="BJ4" s="222" t="s">
        <v>73</v>
      </c>
      <c r="BK4" s="221" t="s">
        <v>725</v>
      </c>
      <c r="BL4" s="222"/>
      <c r="BM4" s="223"/>
      <c r="BN4" s="224" t="s">
        <v>73</v>
      </c>
      <c r="BP4" s="224" t="s">
        <v>73</v>
      </c>
      <c r="BR4" s="224" t="s">
        <v>73</v>
      </c>
      <c r="BT4" s="224" t="s">
        <v>73</v>
      </c>
      <c r="BV4" s="224" t="s">
        <v>73</v>
      </c>
      <c r="BX4" s="224" t="s">
        <v>73</v>
      </c>
      <c r="BZ4" s="224" t="s">
        <v>73</v>
      </c>
      <c r="CB4" s="224" t="s">
        <v>73</v>
      </c>
    </row>
    <row r="5" customFormat="false" ht="12.75" hidden="false" customHeight="false" outlineLevel="0" collapsed="false">
      <c r="B5" s="225" t="s">
        <v>726</v>
      </c>
      <c r="C5" s="226" t="s">
        <v>727</v>
      </c>
      <c r="D5" s="227" t="n">
        <v>1702</v>
      </c>
      <c r="E5" s="226" t="s">
        <v>728</v>
      </c>
      <c r="F5" s="227" t="n">
        <v>1702</v>
      </c>
      <c r="G5" s="226"/>
      <c r="H5" s="227" t="s">
        <v>73</v>
      </c>
      <c r="I5" s="226" t="s">
        <v>729</v>
      </c>
      <c r="J5" s="227" t="n">
        <v>1654</v>
      </c>
      <c r="K5" s="226" t="s">
        <v>730</v>
      </c>
      <c r="L5" s="227" t="n">
        <v>1654</v>
      </c>
      <c r="M5" s="226" t="s">
        <v>731</v>
      </c>
      <c r="N5" s="227" t="n">
        <v>1526</v>
      </c>
      <c r="O5" s="226" t="s">
        <v>732</v>
      </c>
      <c r="P5" s="227" t="n">
        <v>1478</v>
      </c>
      <c r="Q5" s="226" t="s">
        <v>733</v>
      </c>
      <c r="R5" s="227" t="n">
        <v>1384</v>
      </c>
      <c r="S5" s="226" t="s">
        <v>734</v>
      </c>
      <c r="T5" s="227" t="s">
        <v>73</v>
      </c>
      <c r="U5" s="226" t="s">
        <v>735</v>
      </c>
      <c r="V5" s="227" t="n">
        <v>1263</v>
      </c>
      <c r="W5" s="226"/>
      <c r="X5" s="227" t="s">
        <v>73</v>
      </c>
      <c r="Y5" s="226"/>
      <c r="Z5" s="227" t="s">
        <v>73</v>
      </c>
      <c r="AA5" s="226" t="s">
        <v>736</v>
      </c>
      <c r="AB5" s="227" t="n">
        <v>1270</v>
      </c>
      <c r="AC5" s="226" t="s">
        <v>737</v>
      </c>
      <c r="AD5" s="227" t="n">
        <v>1095</v>
      </c>
      <c r="AE5" s="226" t="s">
        <v>738</v>
      </c>
      <c r="AF5" s="227" t="n">
        <v>1218</v>
      </c>
      <c r="AG5" s="226" t="s">
        <v>739</v>
      </c>
      <c r="AH5" s="227" t="n">
        <v>1230</v>
      </c>
      <c r="AI5" s="226" t="s">
        <v>740</v>
      </c>
      <c r="AJ5" s="227" t="n">
        <v>1165</v>
      </c>
      <c r="AK5" s="226" t="s">
        <v>741</v>
      </c>
      <c r="AL5" s="227" t="n">
        <v>1018</v>
      </c>
      <c r="AM5" s="226" t="s">
        <v>742</v>
      </c>
      <c r="AN5" s="227" t="n">
        <v>998</v>
      </c>
      <c r="AO5" s="226" t="s">
        <v>743</v>
      </c>
      <c r="AP5" s="227" t="n">
        <v>897</v>
      </c>
      <c r="AQ5" s="226" t="s">
        <v>73</v>
      </c>
      <c r="AR5" s="227" t="s">
        <v>73</v>
      </c>
      <c r="AS5" s="226" t="s">
        <v>73</v>
      </c>
      <c r="AT5" s="227" t="s">
        <v>73</v>
      </c>
      <c r="AU5" s="226" t="s">
        <v>73</v>
      </c>
      <c r="AV5" s="227" t="s">
        <v>73</v>
      </c>
      <c r="AW5" s="226" t="s">
        <v>73</v>
      </c>
      <c r="AX5" s="227"/>
      <c r="AY5" s="226" t="s">
        <v>73</v>
      </c>
      <c r="AZ5" s="227" t="s">
        <v>73</v>
      </c>
      <c r="BA5" s="226" t="s">
        <v>73</v>
      </c>
      <c r="BB5" s="227" t="s">
        <v>73</v>
      </c>
      <c r="BC5" s="226" t="s">
        <v>744</v>
      </c>
      <c r="BD5" s="227" t="s">
        <v>73</v>
      </c>
      <c r="BE5" s="226" t="s">
        <v>73</v>
      </c>
      <c r="BF5" s="227" t="s">
        <v>73</v>
      </c>
      <c r="BG5" s="226" t="s">
        <v>73</v>
      </c>
      <c r="BH5" s="227" t="s">
        <v>73</v>
      </c>
      <c r="BI5" s="226" t="s">
        <v>73</v>
      </c>
      <c r="BJ5" s="227" t="s">
        <v>73</v>
      </c>
      <c r="BK5" s="226" t="s">
        <v>73</v>
      </c>
      <c r="BL5" s="227"/>
      <c r="BN5" s="224" t="s">
        <v>73</v>
      </c>
      <c r="BP5" s="224" t="s">
        <v>73</v>
      </c>
      <c r="BR5" s="224" t="s">
        <v>73</v>
      </c>
      <c r="BT5" s="224" t="s">
        <v>73</v>
      </c>
      <c r="BV5" s="224" t="s">
        <v>73</v>
      </c>
      <c r="BX5" s="224" t="s">
        <v>73</v>
      </c>
      <c r="BZ5" s="224" t="s">
        <v>73</v>
      </c>
      <c r="CB5" s="224" t="s">
        <v>73</v>
      </c>
    </row>
    <row r="6" customFormat="false" ht="12.75" hidden="false" customHeight="false" outlineLevel="0" collapsed="false">
      <c r="B6" s="225" t="s">
        <v>15</v>
      </c>
      <c r="C6" s="226" t="s">
        <v>745</v>
      </c>
      <c r="D6" s="227" t="n">
        <v>1702</v>
      </c>
      <c r="E6" s="226" t="s">
        <v>746</v>
      </c>
      <c r="F6" s="227" t="n">
        <v>1702</v>
      </c>
      <c r="G6" s="226"/>
      <c r="H6" s="227" t="s">
        <v>73</v>
      </c>
      <c r="I6" s="226" t="s">
        <v>747</v>
      </c>
      <c r="J6" s="227" t="n">
        <v>1654</v>
      </c>
      <c r="K6" s="226" t="s">
        <v>748</v>
      </c>
      <c r="L6" s="227" t="n">
        <v>1654</v>
      </c>
      <c r="M6" s="226" t="s">
        <v>749</v>
      </c>
      <c r="N6" s="227" t="n">
        <v>1526</v>
      </c>
      <c r="O6" s="226" t="s">
        <v>750</v>
      </c>
      <c r="P6" s="227" t="n">
        <v>1478</v>
      </c>
      <c r="Q6" s="226" t="s">
        <v>751</v>
      </c>
      <c r="R6" s="227" t="n">
        <v>1384</v>
      </c>
      <c r="S6" s="226" t="s">
        <v>752</v>
      </c>
      <c r="T6" s="227" t="s">
        <v>73</v>
      </c>
      <c r="U6" s="226" t="s">
        <v>753</v>
      </c>
      <c r="V6" s="227" t="n">
        <v>1230</v>
      </c>
      <c r="W6" s="226"/>
      <c r="X6" s="227" t="s">
        <v>73</v>
      </c>
      <c r="Y6" s="226"/>
      <c r="Z6" s="227" t="s">
        <v>73</v>
      </c>
      <c r="AA6" s="226" t="s">
        <v>754</v>
      </c>
      <c r="AB6" s="227" t="n">
        <v>1270</v>
      </c>
      <c r="AC6" s="226" t="s">
        <v>755</v>
      </c>
      <c r="AD6" s="227" t="n">
        <v>1095</v>
      </c>
      <c r="AE6" s="226" t="s">
        <v>756</v>
      </c>
      <c r="AF6" s="227" t="n">
        <v>1218</v>
      </c>
      <c r="AG6" s="226" t="s">
        <v>757</v>
      </c>
      <c r="AH6" s="227" t="n">
        <v>1230</v>
      </c>
      <c r="AI6" s="226" t="s">
        <v>758</v>
      </c>
      <c r="AJ6" s="227" t="n">
        <v>1165</v>
      </c>
      <c r="AK6" s="226" t="s">
        <v>759</v>
      </c>
      <c r="AL6" s="227" t="n">
        <v>1018</v>
      </c>
      <c r="AM6" s="226" t="s">
        <v>760</v>
      </c>
      <c r="AN6" s="227" t="n">
        <v>998</v>
      </c>
      <c r="AO6" s="226" t="s">
        <v>761</v>
      </c>
      <c r="AP6" s="227" t="n">
        <v>897</v>
      </c>
      <c r="AQ6" s="226" t="s">
        <v>762</v>
      </c>
      <c r="AR6" s="227" t="s">
        <v>73</v>
      </c>
      <c r="AS6" s="226" t="s">
        <v>763</v>
      </c>
      <c r="AT6" s="227" t="s">
        <v>73</v>
      </c>
      <c r="AU6" s="226" t="s">
        <v>764</v>
      </c>
      <c r="AV6" s="227" t="s">
        <v>73</v>
      </c>
      <c r="AW6" s="226" t="s">
        <v>765</v>
      </c>
      <c r="AX6" s="227"/>
      <c r="AY6" s="226" t="s">
        <v>766</v>
      </c>
      <c r="AZ6" s="227" t="s">
        <v>73</v>
      </c>
      <c r="BA6" s="226" t="s">
        <v>767</v>
      </c>
      <c r="BB6" s="227" t="s">
        <v>73</v>
      </c>
      <c r="BC6" s="226" t="s">
        <v>768</v>
      </c>
      <c r="BD6" s="227" t="s">
        <v>73</v>
      </c>
      <c r="BE6" s="226" t="s">
        <v>769</v>
      </c>
      <c r="BF6" s="227" t="s">
        <v>73</v>
      </c>
      <c r="BG6" s="226" t="s">
        <v>770</v>
      </c>
      <c r="BH6" s="227" t="s">
        <v>73</v>
      </c>
      <c r="BI6" s="226" t="s">
        <v>771</v>
      </c>
      <c r="BJ6" s="227" t="s">
        <v>73</v>
      </c>
      <c r="BK6" s="226" t="s">
        <v>772</v>
      </c>
      <c r="BL6" s="227"/>
      <c r="BN6" s="224" t="s">
        <v>73</v>
      </c>
      <c r="BP6" s="224" t="s">
        <v>73</v>
      </c>
      <c r="BR6" s="224" t="s">
        <v>73</v>
      </c>
      <c r="BT6" s="224" t="s">
        <v>73</v>
      </c>
      <c r="BV6" s="224" t="s">
        <v>73</v>
      </c>
      <c r="BX6" s="224" t="s">
        <v>73</v>
      </c>
      <c r="BZ6" s="224" t="s">
        <v>73</v>
      </c>
      <c r="CB6" s="224" t="s">
        <v>73</v>
      </c>
    </row>
    <row r="7" customFormat="false" ht="12.75" hidden="false" customHeight="false" outlineLevel="0" collapsed="false">
      <c r="B7" s="225" t="s">
        <v>17</v>
      </c>
      <c r="C7" s="226" t="s">
        <v>773</v>
      </c>
      <c r="D7" s="227" t="n">
        <v>1652</v>
      </c>
      <c r="E7" s="226" t="s">
        <v>774</v>
      </c>
      <c r="F7" s="227" t="n">
        <v>1652</v>
      </c>
      <c r="G7" s="226"/>
      <c r="H7" s="227" t="s">
        <v>73</v>
      </c>
      <c r="I7" s="226" t="s">
        <v>775</v>
      </c>
      <c r="J7" s="227" t="n">
        <v>1605</v>
      </c>
      <c r="K7" s="226" t="s">
        <v>776</v>
      </c>
      <c r="L7" s="227" t="n">
        <v>1605</v>
      </c>
      <c r="M7" s="226" t="s">
        <v>777</v>
      </c>
      <c r="N7" s="227" t="n">
        <v>1482</v>
      </c>
      <c r="O7" s="226" t="s">
        <v>778</v>
      </c>
      <c r="P7" s="227" t="n">
        <v>1436</v>
      </c>
      <c r="Q7" s="226" t="s">
        <v>779</v>
      </c>
      <c r="R7" s="227" t="n">
        <v>1346</v>
      </c>
      <c r="S7" s="226" t="s">
        <v>780</v>
      </c>
      <c r="T7" s="227" t="s">
        <v>73</v>
      </c>
      <c r="U7" s="226" t="s">
        <v>781</v>
      </c>
      <c r="V7" s="227" t="n">
        <v>1194</v>
      </c>
      <c r="W7" s="226"/>
      <c r="X7" s="227" t="s">
        <v>73</v>
      </c>
      <c r="Y7" s="226"/>
      <c r="Z7" s="227" t="s">
        <v>73</v>
      </c>
      <c r="AA7" s="226" t="s">
        <v>782</v>
      </c>
      <c r="AB7" s="227" t="n">
        <v>1255</v>
      </c>
      <c r="AC7" s="226" t="s">
        <v>783</v>
      </c>
      <c r="AD7" s="227" t="n">
        <v>1080</v>
      </c>
      <c r="AE7" s="226" t="s">
        <v>784</v>
      </c>
      <c r="AF7" s="227" t="n">
        <v>1186</v>
      </c>
      <c r="AG7" s="226" t="s">
        <v>785</v>
      </c>
      <c r="AH7" s="227" t="n">
        <v>1198</v>
      </c>
      <c r="AI7" s="226" t="s">
        <v>786</v>
      </c>
      <c r="AJ7" s="227" t="n">
        <v>1119</v>
      </c>
      <c r="AK7" s="226" t="s">
        <v>787</v>
      </c>
      <c r="AL7" s="227" t="n">
        <v>968</v>
      </c>
      <c r="AM7" s="226" t="s">
        <v>788</v>
      </c>
      <c r="AN7" s="227" t="n">
        <v>959</v>
      </c>
      <c r="AO7" s="226" t="s">
        <v>789</v>
      </c>
      <c r="AP7" s="227" t="n">
        <v>855</v>
      </c>
      <c r="AQ7" s="226" t="s">
        <v>790</v>
      </c>
      <c r="AR7" s="227" t="s">
        <v>73</v>
      </c>
      <c r="AS7" s="226" t="s">
        <v>791</v>
      </c>
      <c r="AT7" s="227" t="s">
        <v>73</v>
      </c>
      <c r="AU7" s="226" t="s">
        <v>792</v>
      </c>
      <c r="AV7" s="227" t="s">
        <v>73</v>
      </c>
      <c r="AW7" s="226" t="s">
        <v>793</v>
      </c>
      <c r="AX7" s="227"/>
      <c r="AY7" s="226" t="s">
        <v>794</v>
      </c>
      <c r="AZ7" s="227" t="s">
        <v>73</v>
      </c>
      <c r="BA7" s="226" t="s">
        <v>795</v>
      </c>
      <c r="BB7" s="227" t="s">
        <v>73</v>
      </c>
      <c r="BC7" s="226" t="s">
        <v>796</v>
      </c>
      <c r="BD7" s="227" t="s">
        <v>73</v>
      </c>
      <c r="BE7" s="226" t="s">
        <v>797</v>
      </c>
      <c r="BF7" s="227" t="s">
        <v>73</v>
      </c>
      <c r="BG7" s="226" t="s">
        <v>798</v>
      </c>
      <c r="BH7" s="227" t="s">
        <v>73</v>
      </c>
      <c r="BI7" s="226" t="s">
        <v>799</v>
      </c>
      <c r="BJ7" s="227" t="s">
        <v>73</v>
      </c>
      <c r="BK7" s="226" t="s">
        <v>800</v>
      </c>
      <c r="BL7" s="227"/>
      <c r="BN7" s="224" t="s">
        <v>73</v>
      </c>
      <c r="BP7" s="224" t="s">
        <v>73</v>
      </c>
      <c r="BR7" s="224" t="s">
        <v>73</v>
      </c>
      <c r="BT7" s="224" t="s">
        <v>73</v>
      </c>
      <c r="BV7" s="224" t="s">
        <v>73</v>
      </c>
      <c r="BX7" s="224" t="s">
        <v>73</v>
      </c>
      <c r="BZ7" s="224" t="s">
        <v>73</v>
      </c>
      <c r="CB7" s="224" t="s">
        <v>73</v>
      </c>
    </row>
    <row r="8" customFormat="false" ht="12.75" hidden="false" customHeight="false" outlineLevel="0" collapsed="false">
      <c r="B8" s="225" t="s">
        <v>19</v>
      </c>
      <c r="C8" s="226" t="s">
        <v>801</v>
      </c>
      <c r="D8" s="227" t="n">
        <v>1637</v>
      </c>
      <c r="E8" s="226" t="s">
        <v>802</v>
      </c>
      <c r="F8" s="227" t="n">
        <v>1637</v>
      </c>
      <c r="G8" s="226"/>
      <c r="H8" s="227" t="s">
        <v>73</v>
      </c>
      <c r="I8" s="226" t="s">
        <v>803</v>
      </c>
      <c r="J8" s="227" t="n">
        <v>1590</v>
      </c>
      <c r="K8" s="226" t="s">
        <v>804</v>
      </c>
      <c r="L8" s="227" t="n">
        <v>1590</v>
      </c>
      <c r="M8" s="226" t="s">
        <v>805</v>
      </c>
      <c r="N8" s="227" t="n">
        <v>1467</v>
      </c>
      <c r="O8" s="226" t="s">
        <v>806</v>
      </c>
      <c r="P8" s="227" t="n">
        <v>1421</v>
      </c>
      <c r="Q8" s="226" t="s">
        <v>807</v>
      </c>
      <c r="R8" s="227" t="n">
        <v>1331</v>
      </c>
      <c r="S8" s="226" t="s">
        <v>808</v>
      </c>
      <c r="T8" s="227" t="s">
        <v>73</v>
      </c>
      <c r="U8" s="226" t="s">
        <v>809</v>
      </c>
      <c r="V8" s="227" t="n">
        <v>1179</v>
      </c>
      <c r="W8" s="226" t="s">
        <v>810</v>
      </c>
      <c r="X8" s="227" t="n">
        <v>1333</v>
      </c>
      <c r="Y8" s="226" t="s">
        <v>811</v>
      </c>
      <c r="Z8" s="227" t="n">
        <v>1079</v>
      </c>
      <c r="AA8" s="226" t="s">
        <v>812</v>
      </c>
      <c r="AB8" s="227" t="n">
        <v>1226</v>
      </c>
      <c r="AC8" s="226" t="s">
        <v>813</v>
      </c>
      <c r="AD8" s="227" t="n">
        <v>1055</v>
      </c>
      <c r="AE8" s="226" t="s">
        <v>814</v>
      </c>
      <c r="AF8" s="227" t="n">
        <v>1171</v>
      </c>
      <c r="AG8" s="226" t="s">
        <v>815</v>
      </c>
      <c r="AH8" s="227" t="n">
        <v>1183</v>
      </c>
      <c r="AI8" s="226" t="s">
        <v>816</v>
      </c>
      <c r="AJ8" s="227" t="n">
        <v>1104</v>
      </c>
      <c r="AK8" s="226" t="s">
        <v>817</v>
      </c>
      <c r="AL8" s="227" t="n">
        <v>953</v>
      </c>
      <c r="AM8" s="226" t="s">
        <v>818</v>
      </c>
      <c r="AN8" s="227" t="n">
        <v>944</v>
      </c>
      <c r="AO8" s="226" t="s">
        <v>819</v>
      </c>
      <c r="AP8" s="227" t="n">
        <v>840</v>
      </c>
      <c r="AQ8" s="226" t="s">
        <v>820</v>
      </c>
      <c r="AR8" s="227" t="s">
        <v>73</v>
      </c>
      <c r="AS8" s="226" t="s">
        <v>821</v>
      </c>
      <c r="AT8" s="227" t="s">
        <v>73</v>
      </c>
      <c r="AU8" s="226" t="s">
        <v>822</v>
      </c>
      <c r="AV8" s="227" t="s">
        <v>73</v>
      </c>
      <c r="AW8" s="226" t="s">
        <v>823</v>
      </c>
      <c r="AX8" s="227"/>
      <c r="AY8" s="226" t="s">
        <v>824</v>
      </c>
      <c r="AZ8" s="228" t="n">
        <v>699</v>
      </c>
      <c r="BA8" s="226" t="s">
        <v>825</v>
      </c>
      <c r="BB8" s="227" t="s">
        <v>73</v>
      </c>
      <c r="BC8" s="226" t="s">
        <v>826</v>
      </c>
      <c r="BD8" s="227" t="s">
        <v>73</v>
      </c>
      <c r="BE8" s="226" t="s">
        <v>827</v>
      </c>
      <c r="BF8" s="227" t="s">
        <v>73</v>
      </c>
      <c r="BG8" s="226" t="s">
        <v>828</v>
      </c>
      <c r="BH8" s="227" t="s">
        <v>73</v>
      </c>
      <c r="BI8" s="226" t="s">
        <v>829</v>
      </c>
      <c r="BJ8" s="227" t="s">
        <v>73</v>
      </c>
      <c r="BK8" s="226" t="s">
        <v>830</v>
      </c>
      <c r="BL8" s="227"/>
      <c r="BN8" s="224" t="s">
        <v>73</v>
      </c>
      <c r="BP8" s="224" t="s">
        <v>73</v>
      </c>
      <c r="BR8" s="224" t="s">
        <v>73</v>
      </c>
      <c r="BT8" s="224" t="s">
        <v>73</v>
      </c>
      <c r="BV8" s="224" t="s">
        <v>73</v>
      </c>
      <c r="BX8" s="224" t="s">
        <v>73</v>
      </c>
      <c r="BZ8" s="224" t="s">
        <v>73</v>
      </c>
      <c r="CB8" s="224" t="s">
        <v>73</v>
      </c>
    </row>
    <row r="9" customFormat="false" ht="12.75" hidden="false" customHeight="false" outlineLevel="0" collapsed="false">
      <c r="B9" s="229" t="s">
        <v>21</v>
      </c>
      <c r="C9" s="226" t="s">
        <v>831</v>
      </c>
      <c r="D9" s="227" t="s">
        <v>73</v>
      </c>
      <c r="E9" s="226" t="s">
        <v>832</v>
      </c>
      <c r="F9" s="227" t="s">
        <v>73</v>
      </c>
      <c r="G9" s="226"/>
      <c r="H9" s="227" t="s">
        <v>73</v>
      </c>
      <c r="I9" s="226" t="s">
        <v>833</v>
      </c>
      <c r="J9" s="227" t="s">
        <v>73</v>
      </c>
      <c r="K9" s="226" t="s">
        <v>834</v>
      </c>
      <c r="L9" s="227" t="s">
        <v>73</v>
      </c>
      <c r="M9" s="226" t="s">
        <v>835</v>
      </c>
      <c r="N9" s="227" t="s">
        <v>73</v>
      </c>
      <c r="O9" s="226" t="s">
        <v>836</v>
      </c>
      <c r="P9" s="227"/>
      <c r="Q9" s="226" t="s">
        <v>837</v>
      </c>
      <c r="R9" s="227" t="s">
        <v>73</v>
      </c>
      <c r="S9" s="226" t="s">
        <v>838</v>
      </c>
      <c r="T9" s="227" t="s">
        <v>73</v>
      </c>
      <c r="U9" s="226" t="s">
        <v>839</v>
      </c>
      <c r="V9" s="227" t="s">
        <v>73</v>
      </c>
      <c r="W9" s="226"/>
      <c r="X9" s="227" t="s">
        <v>73</v>
      </c>
      <c r="Y9" s="226"/>
      <c r="Z9" s="227" t="s">
        <v>73</v>
      </c>
      <c r="AA9" s="226" t="s">
        <v>840</v>
      </c>
      <c r="AB9" s="227" t="s">
        <v>73</v>
      </c>
      <c r="AC9" s="226" t="s">
        <v>841</v>
      </c>
      <c r="AD9" s="227" t="s">
        <v>73</v>
      </c>
      <c r="AE9" s="226" t="s">
        <v>842</v>
      </c>
      <c r="AF9" s="227" t="s">
        <v>73</v>
      </c>
      <c r="AG9" s="226" t="s">
        <v>843</v>
      </c>
      <c r="AH9" s="227"/>
      <c r="AI9" s="226" t="s">
        <v>844</v>
      </c>
      <c r="AJ9" s="227" t="n">
        <v>1104</v>
      </c>
      <c r="AK9" s="226" t="s">
        <v>845</v>
      </c>
      <c r="AL9" s="227" t="n">
        <v>953</v>
      </c>
      <c r="AM9" s="226" t="s">
        <v>846</v>
      </c>
      <c r="AN9" s="227" t="s">
        <v>73</v>
      </c>
      <c r="AO9" s="226" t="s">
        <v>847</v>
      </c>
      <c r="AP9" s="227" t="n">
        <v>840</v>
      </c>
      <c r="AQ9" s="226" t="s">
        <v>848</v>
      </c>
      <c r="AR9" s="227" t="s">
        <v>73</v>
      </c>
      <c r="AS9" s="226" t="s">
        <v>849</v>
      </c>
      <c r="AT9" s="227" t="s">
        <v>73</v>
      </c>
      <c r="AU9" s="226" t="s">
        <v>850</v>
      </c>
      <c r="AV9" s="227" t="s">
        <v>73</v>
      </c>
      <c r="AW9" s="226" t="s">
        <v>851</v>
      </c>
      <c r="AX9" s="227"/>
      <c r="AY9" s="226" t="s">
        <v>852</v>
      </c>
      <c r="AZ9" s="228" t="n">
        <v>699</v>
      </c>
      <c r="BA9" s="226" t="s">
        <v>853</v>
      </c>
      <c r="BB9" s="227" t="s">
        <v>73</v>
      </c>
      <c r="BC9" s="226" t="s">
        <v>854</v>
      </c>
      <c r="BD9" s="227" t="s">
        <v>73</v>
      </c>
      <c r="BE9" s="226" t="s">
        <v>855</v>
      </c>
      <c r="BF9" s="227" t="s">
        <v>73</v>
      </c>
      <c r="BG9" s="226" t="s">
        <v>856</v>
      </c>
      <c r="BH9" s="227" t="s">
        <v>73</v>
      </c>
      <c r="BI9" s="226" t="s">
        <v>857</v>
      </c>
      <c r="BJ9" s="227" t="s">
        <v>73</v>
      </c>
      <c r="BK9" s="226" t="s">
        <v>858</v>
      </c>
      <c r="BL9" s="227"/>
      <c r="BN9" s="224" t="s">
        <v>73</v>
      </c>
      <c r="BP9" s="224" t="s">
        <v>73</v>
      </c>
      <c r="BR9" s="224" t="s">
        <v>73</v>
      </c>
      <c r="BT9" s="224" t="s">
        <v>73</v>
      </c>
      <c r="BV9" s="224" t="s">
        <v>73</v>
      </c>
      <c r="BX9" s="224" t="s">
        <v>73</v>
      </c>
      <c r="BZ9" s="224" t="s">
        <v>73</v>
      </c>
      <c r="CB9" s="224" t="s">
        <v>73</v>
      </c>
    </row>
    <row r="10" customFormat="false" ht="12.75" hidden="false" customHeight="false" outlineLevel="0" collapsed="false">
      <c r="B10" s="229" t="s">
        <v>859</v>
      </c>
      <c r="C10" s="226" t="s">
        <v>860</v>
      </c>
      <c r="D10" s="227" t="s">
        <v>73</v>
      </c>
      <c r="E10" s="226" t="s">
        <v>861</v>
      </c>
      <c r="F10" s="227" t="s">
        <v>73</v>
      </c>
      <c r="G10" s="226"/>
      <c r="H10" s="227" t="s">
        <v>73</v>
      </c>
      <c r="I10" s="226" t="s">
        <v>862</v>
      </c>
      <c r="J10" s="227" t="n">
        <v>1605</v>
      </c>
      <c r="K10" s="226" t="s">
        <v>863</v>
      </c>
      <c r="L10" s="227" t="s">
        <v>73</v>
      </c>
      <c r="M10" s="226" t="s">
        <v>864</v>
      </c>
      <c r="N10" s="227" t="s">
        <v>73</v>
      </c>
      <c r="O10" s="226" t="s">
        <v>865</v>
      </c>
      <c r="P10" s="227" t="s">
        <v>73</v>
      </c>
      <c r="Q10" s="226" t="s">
        <v>866</v>
      </c>
      <c r="R10" s="227" t="s">
        <v>73</v>
      </c>
      <c r="S10" s="226" t="s">
        <v>867</v>
      </c>
      <c r="T10" s="227" t="s">
        <v>73</v>
      </c>
      <c r="U10" s="226" t="s">
        <v>868</v>
      </c>
      <c r="V10" s="227" t="n">
        <v>1194</v>
      </c>
      <c r="W10" s="226"/>
      <c r="X10" s="227" t="s">
        <v>73</v>
      </c>
      <c r="Y10" s="226"/>
      <c r="Z10" s="227" t="s">
        <v>73</v>
      </c>
      <c r="AA10" s="226" t="s">
        <v>869</v>
      </c>
      <c r="AB10" s="227" t="n">
        <v>1255</v>
      </c>
      <c r="AC10" s="226" t="s">
        <v>870</v>
      </c>
      <c r="AD10" s="227" t="s">
        <v>73</v>
      </c>
      <c r="AE10" s="226" t="s">
        <v>871</v>
      </c>
      <c r="AF10" s="227" t="s">
        <v>73</v>
      </c>
      <c r="AG10" s="226" t="s">
        <v>872</v>
      </c>
      <c r="AH10" s="227" t="n">
        <v>1198</v>
      </c>
      <c r="AI10" s="226" t="s">
        <v>873</v>
      </c>
      <c r="AJ10" s="227" t="n">
        <v>1119</v>
      </c>
      <c r="AK10" s="226" t="s">
        <v>874</v>
      </c>
      <c r="AL10" s="227" t="n">
        <v>968</v>
      </c>
      <c r="AM10" s="226" t="s">
        <v>875</v>
      </c>
      <c r="AN10" s="227" t="n">
        <v>959</v>
      </c>
      <c r="AO10" s="226" t="s">
        <v>876</v>
      </c>
      <c r="AP10" s="227" t="n">
        <v>855</v>
      </c>
      <c r="AQ10" s="226" t="s">
        <v>877</v>
      </c>
      <c r="AR10" s="227" t="s">
        <v>73</v>
      </c>
      <c r="AS10" s="226" t="s">
        <v>878</v>
      </c>
      <c r="AT10" s="227" t="s">
        <v>73</v>
      </c>
      <c r="AU10" s="226" t="s">
        <v>879</v>
      </c>
      <c r="AV10" s="227" t="s">
        <v>73</v>
      </c>
      <c r="AW10" s="226" t="s">
        <v>880</v>
      </c>
      <c r="AX10" s="227"/>
      <c r="AY10" s="226" t="s">
        <v>881</v>
      </c>
      <c r="AZ10" s="228" t="n">
        <v>714</v>
      </c>
      <c r="BA10" s="226" t="s">
        <v>882</v>
      </c>
      <c r="BB10" s="227" t="s">
        <v>73</v>
      </c>
      <c r="BC10" s="226" t="s">
        <v>883</v>
      </c>
      <c r="BD10" s="227" t="s">
        <v>73</v>
      </c>
      <c r="BE10" s="226" t="s">
        <v>884</v>
      </c>
      <c r="BF10" s="227" t="s">
        <v>73</v>
      </c>
      <c r="BG10" s="226" t="s">
        <v>885</v>
      </c>
      <c r="BH10" s="227" t="s">
        <v>73</v>
      </c>
      <c r="BI10" s="226" t="s">
        <v>886</v>
      </c>
      <c r="BJ10" s="227" t="s">
        <v>73</v>
      </c>
      <c r="BK10" s="226" t="s">
        <v>887</v>
      </c>
      <c r="BL10" s="227"/>
      <c r="BM10" s="204"/>
      <c r="BN10" s="224" t="s">
        <v>73</v>
      </c>
      <c r="BP10" s="224" t="s">
        <v>73</v>
      </c>
      <c r="BR10" s="224" t="s">
        <v>73</v>
      </c>
      <c r="BT10" s="224" t="s">
        <v>73</v>
      </c>
      <c r="BV10" s="224" t="s">
        <v>73</v>
      </c>
      <c r="BX10" s="224" t="s">
        <v>73</v>
      </c>
      <c r="BZ10" s="224" t="s">
        <v>73</v>
      </c>
      <c r="CB10" s="224" t="s">
        <v>73</v>
      </c>
    </row>
    <row r="11" customFormat="false" ht="13.5" hidden="false" customHeight="false" outlineLevel="0" collapsed="false">
      <c r="B11" s="230" t="s">
        <v>888</v>
      </c>
      <c r="C11" s="231" t="s">
        <v>889</v>
      </c>
      <c r="D11" s="232" t="n">
        <v>2906</v>
      </c>
      <c r="E11" s="231" t="s">
        <v>890</v>
      </c>
      <c r="F11" s="232" t="n">
        <v>2906</v>
      </c>
      <c r="G11" s="231"/>
      <c r="H11" s="232" t="s">
        <v>73</v>
      </c>
      <c r="I11" s="231" t="s">
        <v>891</v>
      </c>
      <c r="J11" s="233" t="n">
        <v>2568</v>
      </c>
      <c r="K11" s="234" t="s">
        <v>892</v>
      </c>
      <c r="L11" s="232" t="n">
        <v>2568</v>
      </c>
      <c r="M11" s="231" t="s">
        <v>893</v>
      </c>
      <c r="N11" s="233" t="n">
        <v>2484</v>
      </c>
      <c r="O11" s="231" t="s">
        <v>894</v>
      </c>
      <c r="P11" s="233" t="n">
        <v>2395</v>
      </c>
      <c r="Q11" s="231" t="s">
        <v>895</v>
      </c>
      <c r="R11" s="233" t="n">
        <v>2344</v>
      </c>
      <c r="S11" s="231" t="s">
        <v>896</v>
      </c>
      <c r="T11" s="233" t="s">
        <v>73</v>
      </c>
      <c r="U11" s="231" t="s">
        <v>897</v>
      </c>
      <c r="V11" s="233" t="n">
        <v>1994</v>
      </c>
      <c r="W11" s="231" t="s">
        <v>898</v>
      </c>
      <c r="X11" s="233" t="n">
        <v>2068</v>
      </c>
      <c r="Y11" s="231" t="s">
        <v>899</v>
      </c>
      <c r="Z11" s="233" t="n">
        <v>1751</v>
      </c>
      <c r="AA11" s="231" t="s">
        <v>900</v>
      </c>
      <c r="AB11" s="233" t="n">
        <v>2156</v>
      </c>
      <c r="AC11" s="231" t="s">
        <v>901</v>
      </c>
      <c r="AD11" s="233" t="n">
        <v>1966</v>
      </c>
      <c r="AE11" s="231" t="s">
        <v>902</v>
      </c>
      <c r="AF11" s="233" t="n">
        <v>2112</v>
      </c>
      <c r="AG11" s="231" t="s">
        <v>903</v>
      </c>
      <c r="AH11" s="233" t="n">
        <v>2249</v>
      </c>
      <c r="AI11" s="231" t="s">
        <v>904</v>
      </c>
      <c r="AJ11" s="233" t="n">
        <v>2053</v>
      </c>
      <c r="AK11" s="231" t="s">
        <v>905</v>
      </c>
      <c r="AL11" s="233" t="n">
        <v>1785</v>
      </c>
      <c r="AM11" s="231" t="s">
        <v>906</v>
      </c>
      <c r="AN11" s="233" t="n">
        <v>1746</v>
      </c>
      <c r="AO11" s="231" t="s">
        <v>907</v>
      </c>
      <c r="AP11" s="233" t="n">
        <v>1570</v>
      </c>
      <c r="AQ11" s="231" t="s">
        <v>908</v>
      </c>
      <c r="AR11" s="233" t="s">
        <v>73</v>
      </c>
      <c r="AS11" s="231" t="s">
        <v>909</v>
      </c>
      <c r="AT11" s="233" t="s">
        <v>73</v>
      </c>
      <c r="AU11" s="231" t="s">
        <v>910</v>
      </c>
      <c r="AV11" s="233" t="s">
        <v>73</v>
      </c>
      <c r="AW11" s="231" t="s">
        <v>911</v>
      </c>
      <c r="AX11" s="233"/>
      <c r="AY11" s="231" t="s">
        <v>912</v>
      </c>
      <c r="AZ11" s="235" t="n">
        <v>1302</v>
      </c>
      <c r="BA11" s="231" t="s">
        <v>913</v>
      </c>
      <c r="BB11" s="233" t="s">
        <v>73</v>
      </c>
      <c r="BC11" s="231" t="s">
        <v>914</v>
      </c>
      <c r="BD11" s="233" t="s">
        <v>73</v>
      </c>
      <c r="BE11" s="231" t="s">
        <v>915</v>
      </c>
      <c r="BF11" s="233" t="s">
        <v>73</v>
      </c>
      <c r="BG11" s="231" t="s">
        <v>916</v>
      </c>
      <c r="BH11" s="233" t="s">
        <v>73</v>
      </c>
      <c r="BI11" s="231" t="s">
        <v>917</v>
      </c>
      <c r="BJ11" s="233" t="s">
        <v>73</v>
      </c>
      <c r="BK11" s="231" t="s">
        <v>918</v>
      </c>
      <c r="BL11" s="233"/>
      <c r="BM11" s="236"/>
      <c r="BN11" s="224" t="s">
        <v>73</v>
      </c>
      <c r="BP11" s="224" t="s">
        <v>73</v>
      </c>
      <c r="BR11" s="224" t="s">
        <v>73</v>
      </c>
      <c r="BT11" s="224" t="s">
        <v>73</v>
      </c>
      <c r="BV11" s="224" t="s">
        <v>73</v>
      </c>
      <c r="BX11" s="224" t="s">
        <v>73</v>
      </c>
      <c r="BZ11" s="224" t="s">
        <v>73</v>
      </c>
      <c r="CB11" s="224" t="s">
        <v>73</v>
      </c>
      <c r="CC11" s="131"/>
      <c r="CD11" s="131"/>
      <c r="CE11" s="131"/>
      <c r="CF11" s="131"/>
      <c r="CG11" s="131"/>
      <c r="CH11" s="131"/>
      <c r="CI11" s="131"/>
      <c r="CJ11" s="131"/>
      <c r="CK11" s="131"/>
      <c r="CL11" s="131"/>
      <c r="CM11" s="131"/>
      <c r="CN11" s="131"/>
      <c r="CO11" s="131"/>
      <c r="CP11" s="131"/>
      <c r="CQ11" s="131"/>
      <c r="CR11" s="131"/>
    </row>
    <row r="12" s="209" customFormat="true" ht="27.75" hidden="false" customHeight="true" outlineLevel="0" collapsed="false">
      <c r="B12" s="229" t="s">
        <v>919</v>
      </c>
      <c r="C12" s="236" t="s">
        <v>920</v>
      </c>
      <c r="D12" s="237" t="n">
        <v>1747</v>
      </c>
      <c r="E12" s="236" t="s">
        <v>921</v>
      </c>
      <c r="F12" s="237" t="n">
        <v>1747</v>
      </c>
      <c r="G12" s="236"/>
      <c r="H12" s="227" t="s">
        <v>73</v>
      </c>
      <c r="I12" s="236" t="s">
        <v>922</v>
      </c>
      <c r="J12" s="237" t="n">
        <v>1767</v>
      </c>
      <c r="K12" s="236" t="s">
        <v>923</v>
      </c>
      <c r="L12" s="237" t="n">
        <v>1767</v>
      </c>
      <c r="M12" s="236" t="s">
        <v>924</v>
      </c>
      <c r="N12" s="237" t="n">
        <v>1632</v>
      </c>
      <c r="O12" s="236" t="s">
        <v>925</v>
      </c>
      <c r="P12" s="237" t="n">
        <v>1655</v>
      </c>
      <c r="Q12" s="236" t="s">
        <v>926</v>
      </c>
      <c r="R12" s="237" t="n">
        <v>1553</v>
      </c>
      <c r="S12" s="236" t="s">
        <v>927</v>
      </c>
      <c r="T12" s="237" t="s">
        <v>73</v>
      </c>
      <c r="U12" s="236" t="s">
        <v>928</v>
      </c>
      <c r="V12" s="237" t="n">
        <v>1409</v>
      </c>
      <c r="W12" s="236" t="s">
        <v>929</v>
      </c>
      <c r="X12" s="237" t="s">
        <v>73</v>
      </c>
      <c r="Y12" s="236" t="s">
        <v>930</v>
      </c>
      <c r="Z12" s="237" t="n">
        <v>1221</v>
      </c>
      <c r="AA12" s="236" t="s">
        <v>931</v>
      </c>
      <c r="AB12" s="237" t="n">
        <v>1424</v>
      </c>
      <c r="AC12" s="236" t="s">
        <v>932</v>
      </c>
      <c r="AD12" s="237" t="n">
        <v>1286</v>
      </c>
      <c r="AE12" s="236" t="s">
        <v>933</v>
      </c>
      <c r="AF12" s="237" t="n">
        <v>1294</v>
      </c>
      <c r="AG12" s="236" t="s">
        <v>934</v>
      </c>
      <c r="AH12" s="237" t="n">
        <v>1306</v>
      </c>
      <c r="AI12" s="236" t="s">
        <v>935</v>
      </c>
      <c r="AJ12" s="237" t="n">
        <v>1262</v>
      </c>
      <c r="AK12" s="236" t="s">
        <v>936</v>
      </c>
      <c r="AL12" s="237" t="n">
        <v>1197</v>
      </c>
      <c r="AM12" s="236" t="s">
        <v>937</v>
      </c>
      <c r="AN12" s="237" t="n">
        <v>1167</v>
      </c>
      <c r="AO12" s="236" t="s">
        <v>938</v>
      </c>
      <c r="AP12" s="237" t="n">
        <v>1052</v>
      </c>
      <c r="AQ12" s="236" t="s">
        <v>939</v>
      </c>
      <c r="AR12" s="237" t="s">
        <v>73</v>
      </c>
      <c r="AS12" s="236" t="s">
        <v>940</v>
      </c>
      <c r="AT12" s="237" t="s">
        <v>73</v>
      </c>
      <c r="AU12" s="236" t="s">
        <v>941</v>
      </c>
      <c r="AV12" s="237" t="s">
        <v>73</v>
      </c>
      <c r="AW12" s="236" t="s">
        <v>942</v>
      </c>
      <c r="AX12" s="237"/>
      <c r="AY12" s="236" t="s">
        <v>943</v>
      </c>
      <c r="AZ12" s="238" t="n">
        <v>860</v>
      </c>
      <c r="BA12" s="236" t="s">
        <v>944</v>
      </c>
      <c r="BB12" s="237" t="s">
        <v>73</v>
      </c>
      <c r="BC12" s="236" t="s">
        <v>945</v>
      </c>
      <c r="BD12" s="237" t="s">
        <v>73</v>
      </c>
      <c r="BE12" s="236" t="s">
        <v>946</v>
      </c>
      <c r="BF12" s="237" t="s">
        <v>73</v>
      </c>
      <c r="BG12" s="236" t="s">
        <v>947</v>
      </c>
      <c r="BH12" s="237" t="s">
        <v>73</v>
      </c>
      <c r="BI12" s="236" t="s">
        <v>948</v>
      </c>
      <c r="BJ12" s="237" t="s">
        <v>73</v>
      </c>
      <c r="BK12" s="236" t="s">
        <v>949</v>
      </c>
      <c r="BL12" s="237"/>
      <c r="BM12" s="236"/>
      <c r="BN12" s="224" t="s">
        <v>73</v>
      </c>
      <c r="BP12" s="224" t="s">
        <v>73</v>
      </c>
      <c r="BR12" s="224" t="s">
        <v>73</v>
      </c>
      <c r="BT12" s="224" t="s">
        <v>73</v>
      </c>
      <c r="BV12" s="224" t="s">
        <v>73</v>
      </c>
      <c r="BX12" s="224" t="s">
        <v>73</v>
      </c>
      <c r="BZ12" s="224" t="s">
        <v>73</v>
      </c>
      <c r="CB12" s="224" t="s">
        <v>73</v>
      </c>
      <c r="CC12" s="226"/>
      <c r="CQ12" s="131"/>
      <c r="CR12" s="131"/>
    </row>
    <row r="13" customFormat="false" ht="33" hidden="false" customHeight="true" outlineLevel="0" collapsed="false">
      <c r="B13" s="229" t="s">
        <v>950</v>
      </c>
      <c r="C13" s="231" t="s">
        <v>951</v>
      </c>
      <c r="D13" s="227" t="s">
        <v>73</v>
      </c>
      <c r="E13" s="231" t="s">
        <v>952</v>
      </c>
      <c r="F13" s="227" t="s">
        <v>73</v>
      </c>
      <c r="G13" s="231"/>
      <c r="H13" s="227" t="s">
        <v>73</v>
      </c>
      <c r="I13" s="231" t="s">
        <v>953</v>
      </c>
      <c r="J13" s="227" t="s">
        <v>73</v>
      </c>
      <c r="K13" s="231" t="s">
        <v>954</v>
      </c>
      <c r="L13" s="227" t="s">
        <v>73</v>
      </c>
      <c r="M13" s="231" t="s">
        <v>955</v>
      </c>
      <c r="N13" s="227" t="n">
        <v>1608</v>
      </c>
      <c r="O13" s="231" t="s">
        <v>956</v>
      </c>
      <c r="P13" s="227" t="n">
        <v>1583</v>
      </c>
      <c r="Q13" s="231" t="s">
        <v>957</v>
      </c>
      <c r="R13" s="227" t="n">
        <v>1486</v>
      </c>
      <c r="S13" s="231" t="s">
        <v>958</v>
      </c>
      <c r="T13" s="227" t="s">
        <v>73</v>
      </c>
      <c r="U13" s="231" t="s">
        <v>959</v>
      </c>
      <c r="V13" s="227" t="n">
        <v>1348</v>
      </c>
      <c r="W13" s="231" t="s">
        <v>960</v>
      </c>
      <c r="X13" s="227" t="s">
        <v>73</v>
      </c>
      <c r="Y13" s="231" t="s">
        <v>961</v>
      </c>
      <c r="Z13" s="227" t="n">
        <v>1167</v>
      </c>
      <c r="AA13" s="231" t="s">
        <v>962</v>
      </c>
      <c r="AB13" s="227" t="s">
        <v>73</v>
      </c>
      <c r="AC13" s="231" t="s">
        <v>963</v>
      </c>
      <c r="AD13" s="227" t="n">
        <v>1232</v>
      </c>
      <c r="AE13" s="231" t="s">
        <v>964</v>
      </c>
      <c r="AF13" s="227" t="n">
        <v>1237</v>
      </c>
      <c r="AG13" s="231" t="s">
        <v>965</v>
      </c>
      <c r="AH13" s="227" t="s">
        <v>73</v>
      </c>
      <c r="AI13" s="231" t="s">
        <v>966</v>
      </c>
      <c r="AJ13" s="227" t="n">
        <v>1243</v>
      </c>
      <c r="AK13" s="231" t="s">
        <v>967</v>
      </c>
      <c r="AL13" s="227" t="n">
        <v>1132</v>
      </c>
      <c r="AM13" s="231" t="s">
        <v>968</v>
      </c>
      <c r="AN13" s="227" t="n">
        <v>1107</v>
      </c>
      <c r="AO13" s="231" t="s">
        <v>969</v>
      </c>
      <c r="AP13" s="227" t="n">
        <v>997</v>
      </c>
      <c r="AQ13" s="231" t="s">
        <v>970</v>
      </c>
      <c r="AR13" s="227" t="s">
        <v>73</v>
      </c>
      <c r="AS13" s="231" t="s">
        <v>971</v>
      </c>
      <c r="AT13" s="227" t="s">
        <v>73</v>
      </c>
      <c r="AU13" s="231" t="s">
        <v>972</v>
      </c>
      <c r="AV13" s="227" t="s">
        <v>73</v>
      </c>
      <c r="AW13" s="231" t="s">
        <v>973</v>
      </c>
      <c r="AX13" s="227"/>
      <c r="AY13" s="231" t="s">
        <v>974</v>
      </c>
      <c r="AZ13" s="228" t="s">
        <v>73</v>
      </c>
      <c r="BA13" s="231" t="s">
        <v>975</v>
      </c>
      <c r="BB13" s="227" t="s">
        <v>73</v>
      </c>
      <c r="BC13" s="231" t="s">
        <v>976</v>
      </c>
      <c r="BD13" s="227" t="s">
        <v>73</v>
      </c>
      <c r="BE13" s="231" t="s">
        <v>977</v>
      </c>
      <c r="BF13" s="227" t="s">
        <v>73</v>
      </c>
      <c r="BG13" s="231" t="s">
        <v>978</v>
      </c>
      <c r="BH13" s="227" t="s">
        <v>73</v>
      </c>
      <c r="BI13" s="231" t="s">
        <v>979</v>
      </c>
      <c r="BJ13" s="227" t="s">
        <v>73</v>
      </c>
      <c r="BK13" s="231" t="s">
        <v>980</v>
      </c>
      <c r="BL13" s="227"/>
      <c r="BM13" s="204"/>
      <c r="BN13" s="224" t="s">
        <v>73</v>
      </c>
      <c r="BP13" s="224" t="s">
        <v>73</v>
      </c>
      <c r="BR13" s="224" t="s">
        <v>73</v>
      </c>
      <c r="BT13" s="224" t="s">
        <v>73</v>
      </c>
      <c r="BV13" s="224" t="s">
        <v>73</v>
      </c>
      <c r="BX13" s="224" t="s">
        <v>73</v>
      </c>
      <c r="BZ13" s="224" t="s">
        <v>73</v>
      </c>
      <c r="CB13" s="224" t="s">
        <v>73</v>
      </c>
    </row>
    <row r="14" customFormat="false" ht="12.75" hidden="false" customHeight="false" outlineLevel="0" collapsed="false">
      <c r="B14" s="220" t="s">
        <v>981</v>
      </c>
      <c r="C14" s="239" t="s">
        <v>982</v>
      </c>
      <c r="D14" s="222" t="n">
        <v>1552</v>
      </c>
      <c r="E14" s="239" t="s">
        <v>983</v>
      </c>
      <c r="F14" s="222" t="n">
        <v>1552</v>
      </c>
      <c r="G14" s="239"/>
      <c r="H14" s="222" t="s">
        <v>73</v>
      </c>
      <c r="I14" s="239" t="s">
        <v>984</v>
      </c>
      <c r="J14" s="222" t="n">
        <v>1520</v>
      </c>
      <c r="K14" s="239" t="s">
        <v>985</v>
      </c>
      <c r="L14" s="222" t="n">
        <v>1520</v>
      </c>
      <c r="M14" s="239" t="s">
        <v>986</v>
      </c>
      <c r="N14" s="222" t="n">
        <v>1405</v>
      </c>
      <c r="O14" s="239" t="s">
        <v>987</v>
      </c>
      <c r="P14" s="222" t="n">
        <v>1361</v>
      </c>
      <c r="Q14" s="239" t="s">
        <v>988</v>
      </c>
      <c r="R14" s="222" t="n">
        <v>1303</v>
      </c>
      <c r="S14" s="239" t="s">
        <v>989</v>
      </c>
      <c r="T14" s="222" t="s">
        <v>73</v>
      </c>
      <c r="U14" s="239" t="s">
        <v>990</v>
      </c>
      <c r="V14" s="222" t="n">
        <v>1165</v>
      </c>
      <c r="W14" s="239"/>
      <c r="X14" s="222" t="s">
        <v>73</v>
      </c>
      <c r="Y14" s="239"/>
      <c r="Z14" s="222" t="s">
        <v>73</v>
      </c>
      <c r="AA14" s="239" t="s">
        <v>991</v>
      </c>
      <c r="AB14" s="222" t="n">
        <v>1195</v>
      </c>
      <c r="AC14" s="239" t="s">
        <v>992</v>
      </c>
      <c r="AD14" s="222" t="n">
        <v>1032</v>
      </c>
      <c r="AE14" s="239" t="s">
        <v>993</v>
      </c>
      <c r="AF14" s="222" t="n">
        <v>1105</v>
      </c>
      <c r="AG14" s="239" t="s">
        <v>994</v>
      </c>
      <c r="AH14" s="222" t="n">
        <v>1117</v>
      </c>
      <c r="AI14" s="239" t="s">
        <v>995</v>
      </c>
      <c r="AJ14" s="222" t="n">
        <v>1044</v>
      </c>
      <c r="AK14" s="239" t="s">
        <v>996</v>
      </c>
      <c r="AL14" s="222" t="n">
        <v>957</v>
      </c>
      <c r="AM14" s="239" t="s">
        <v>997</v>
      </c>
      <c r="AN14" s="222" t="n">
        <v>926</v>
      </c>
      <c r="AO14" s="239" t="s">
        <v>998</v>
      </c>
      <c r="AP14" s="222" t="n">
        <v>845</v>
      </c>
      <c r="AQ14" s="239" t="s">
        <v>999</v>
      </c>
      <c r="AR14" s="222" t="s">
        <v>73</v>
      </c>
      <c r="AS14" s="239" t="s">
        <v>1000</v>
      </c>
      <c r="AT14" s="222" t="s">
        <v>73</v>
      </c>
      <c r="AU14" s="239" t="s">
        <v>1001</v>
      </c>
      <c r="AV14" s="222" t="n">
        <v>1121</v>
      </c>
      <c r="AW14" s="239" t="s">
        <v>1002</v>
      </c>
      <c r="AX14" s="222"/>
      <c r="AY14" s="239" t="s">
        <v>1003</v>
      </c>
      <c r="AZ14" s="240" t="s">
        <v>73</v>
      </c>
      <c r="BA14" s="239" t="s">
        <v>1004</v>
      </c>
      <c r="BB14" s="222" t="s">
        <v>73</v>
      </c>
      <c r="BC14" s="239" t="s">
        <v>1005</v>
      </c>
      <c r="BD14" s="222" t="s">
        <v>73</v>
      </c>
      <c r="BE14" s="239" t="s">
        <v>1006</v>
      </c>
      <c r="BF14" s="222" t="s">
        <v>73</v>
      </c>
      <c r="BG14" s="239" t="s">
        <v>1007</v>
      </c>
      <c r="BH14" s="222" t="s">
        <v>73</v>
      </c>
      <c r="BI14" s="239" t="s">
        <v>1008</v>
      </c>
      <c r="BJ14" s="222" t="s">
        <v>73</v>
      </c>
      <c r="BK14" s="239" t="s">
        <v>1009</v>
      </c>
      <c r="BL14" s="222"/>
      <c r="BM14" s="241" t="s">
        <v>1010</v>
      </c>
      <c r="BN14" s="222" t="s">
        <v>73</v>
      </c>
      <c r="BO14" s="241" t="s">
        <v>1011</v>
      </c>
      <c r="BP14" s="222" t="s">
        <v>73</v>
      </c>
      <c r="BQ14" s="241" t="s">
        <v>1012</v>
      </c>
      <c r="BR14" s="222" t="n">
        <v>1065</v>
      </c>
      <c r="BS14" s="241" t="s">
        <v>1013</v>
      </c>
      <c r="BT14" s="222" t="n">
        <v>875</v>
      </c>
      <c r="BU14" s="241" t="s">
        <v>1014</v>
      </c>
      <c r="BV14" s="222" t="n">
        <v>776</v>
      </c>
      <c r="BW14" s="241" t="s">
        <v>1015</v>
      </c>
      <c r="BX14" s="222" t="n">
        <v>715</v>
      </c>
      <c r="BY14" s="241" t="s">
        <v>1016</v>
      </c>
      <c r="BZ14" s="222" t="s">
        <v>73</v>
      </c>
      <c r="CA14" s="239" t="s">
        <v>1017</v>
      </c>
      <c r="CB14" s="222" t="s">
        <v>73</v>
      </c>
    </row>
    <row r="15" customFormat="false" ht="12.75" hidden="false" customHeight="false" outlineLevel="0" collapsed="false">
      <c r="B15" s="225" t="s">
        <v>1018</v>
      </c>
      <c r="C15" s="236" t="s">
        <v>1019</v>
      </c>
      <c r="D15" s="227" t="n">
        <v>1895</v>
      </c>
      <c r="E15" s="236" t="s">
        <v>1020</v>
      </c>
      <c r="F15" s="227" t="n">
        <v>1895</v>
      </c>
      <c r="G15" s="236"/>
      <c r="H15" s="227" t="s">
        <v>73</v>
      </c>
      <c r="I15" s="236" t="s">
        <v>1021</v>
      </c>
      <c r="J15" s="227" t="n">
        <v>1858</v>
      </c>
      <c r="K15" s="236" t="s">
        <v>1022</v>
      </c>
      <c r="L15" s="227" t="n">
        <v>1858</v>
      </c>
      <c r="M15" s="236" t="s">
        <v>1023</v>
      </c>
      <c r="N15" s="227" t="n">
        <v>1717</v>
      </c>
      <c r="O15" s="236" t="s">
        <v>1024</v>
      </c>
      <c r="P15" s="227" t="n">
        <v>1662</v>
      </c>
      <c r="Q15" s="236" t="s">
        <v>1025</v>
      </c>
      <c r="R15" s="227" t="n">
        <v>1591</v>
      </c>
      <c r="S15" s="236" t="s">
        <v>1026</v>
      </c>
      <c r="T15" s="227" t="s">
        <v>73</v>
      </c>
      <c r="U15" s="236" t="s">
        <v>1027</v>
      </c>
      <c r="V15" s="227" t="n">
        <v>1423</v>
      </c>
      <c r="W15" s="236" t="s">
        <v>1028</v>
      </c>
      <c r="X15" s="227" t="s">
        <v>73</v>
      </c>
      <c r="Y15" s="236" t="s">
        <v>1029</v>
      </c>
      <c r="Z15" s="227" t="s">
        <v>73</v>
      </c>
      <c r="AA15" s="236" t="s">
        <v>1030</v>
      </c>
      <c r="AB15" s="227" t="n">
        <v>1462</v>
      </c>
      <c r="AC15" s="236" t="s">
        <v>1031</v>
      </c>
      <c r="AD15" s="227" t="n">
        <v>1262</v>
      </c>
      <c r="AE15" s="236" t="s">
        <v>1032</v>
      </c>
      <c r="AF15" s="227" t="n">
        <v>1350</v>
      </c>
      <c r="AG15" s="236" t="s">
        <v>1033</v>
      </c>
      <c r="AH15" s="227" t="n">
        <v>1365</v>
      </c>
      <c r="AI15" s="236" t="s">
        <v>1034</v>
      </c>
      <c r="AJ15" s="227" t="n">
        <v>1276</v>
      </c>
      <c r="AK15" s="236" t="s">
        <v>1035</v>
      </c>
      <c r="AL15" s="227" t="n">
        <v>1169</v>
      </c>
      <c r="AM15" s="236" t="s">
        <v>1036</v>
      </c>
      <c r="AN15" s="227" t="n">
        <v>1131</v>
      </c>
      <c r="AO15" s="236" t="s">
        <v>1037</v>
      </c>
      <c r="AP15" s="227" t="n">
        <v>1033</v>
      </c>
      <c r="AQ15" s="236" t="s">
        <v>1038</v>
      </c>
      <c r="AR15" s="227" t="s">
        <v>73</v>
      </c>
      <c r="AS15" s="236" t="s">
        <v>1039</v>
      </c>
      <c r="AT15" s="227" t="s">
        <v>73</v>
      </c>
      <c r="AU15" s="236" t="s">
        <v>1040</v>
      </c>
      <c r="AV15" s="227" t="s">
        <v>73</v>
      </c>
      <c r="AW15" s="236" t="s">
        <v>1041</v>
      </c>
      <c r="AX15" s="227"/>
      <c r="AY15" s="236" t="s">
        <v>1042</v>
      </c>
      <c r="AZ15" s="228" t="s">
        <v>73</v>
      </c>
      <c r="BA15" s="236" t="s">
        <v>1043</v>
      </c>
      <c r="BB15" s="227" t="s">
        <v>73</v>
      </c>
      <c r="BC15" s="236" t="s">
        <v>1044</v>
      </c>
      <c r="BD15" s="227" t="s">
        <v>73</v>
      </c>
      <c r="BE15" s="236"/>
      <c r="BF15" s="227"/>
      <c r="BG15" s="236"/>
      <c r="BH15" s="227" t="s">
        <v>73</v>
      </c>
      <c r="BI15" s="236"/>
      <c r="BJ15" s="227" t="s">
        <v>73</v>
      </c>
      <c r="BK15" s="236"/>
      <c r="BL15" s="227"/>
      <c r="BM15" s="204" t="s">
        <v>1045</v>
      </c>
      <c r="BN15" s="227" t="s">
        <v>73</v>
      </c>
      <c r="BO15" s="204" t="s">
        <v>1046</v>
      </c>
      <c r="BP15" s="227" t="s">
        <v>73</v>
      </c>
      <c r="BQ15" s="204" t="s">
        <v>1047</v>
      </c>
      <c r="BR15" s="227" t="s">
        <v>73</v>
      </c>
      <c r="BS15" s="204" t="s">
        <v>1048</v>
      </c>
      <c r="BT15" s="227" t="n">
        <v>1069</v>
      </c>
      <c r="BU15" s="204" t="s">
        <v>1049</v>
      </c>
      <c r="BV15" s="227" t="n">
        <v>949</v>
      </c>
      <c r="BW15" s="204" t="s">
        <v>1050</v>
      </c>
      <c r="BX15" s="227" t="n">
        <v>874</v>
      </c>
      <c r="BY15" s="204" t="s">
        <v>1051</v>
      </c>
      <c r="BZ15" s="227" t="s">
        <v>73</v>
      </c>
      <c r="CA15" s="236" t="s">
        <v>1052</v>
      </c>
      <c r="CB15" s="227" t="s">
        <v>73</v>
      </c>
    </row>
    <row r="16" customFormat="false" ht="25.5" hidden="false" customHeight="false" outlineLevel="0" collapsed="false">
      <c r="B16" s="229" t="s">
        <v>1053</v>
      </c>
      <c r="C16" s="236"/>
      <c r="D16" s="227"/>
      <c r="E16" s="236"/>
      <c r="F16" s="227"/>
      <c r="G16" s="236"/>
      <c r="H16" s="227" t="s">
        <v>73</v>
      </c>
      <c r="I16" s="236"/>
      <c r="J16" s="227" t="s">
        <v>73</v>
      </c>
      <c r="K16" s="236"/>
      <c r="L16" s="227" t="s">
        <v>73</v>
      </c>
      <c r="M16" s="236"/>
      <c r="N16" s="227" t="s">
        <v>73</v>
      </c>
      <c r="O16" s="236"/>
      <c r="P16" s="227"/>
      <c r="Q16" s="236"/>
      <c r="R16" s="227"/>
      <c r="S16" s="236"/>
      <c r="T16" s="227"/>
      <c r="U16" s="236"/>
      <c r="V16" s="227" t="s">
        <v>1054</v>
      </c>
      <c r="W16" s="236"/>
      <c r="X16" s="227"/>
      <c r="Y16" s="236"/>
      <c r="Z16" s="227" t="s">
        <v>73</v>
      </c>
      <c r="AA16" s="236"/>
      <c r="AB16" s="227" t="s">
        <v>73</v>
      </c>
      <c r="AC16" s="236"/>
      <c r="AD16" s="227" t="s">
        <v>73</v>
      </c>
      <c r="AE16" s="236"/>
      <c r="AF16" s="227"/>
      <c r="AG16" s="236"/>
      <c r="AH16" s="227" t="s">
        <v>73</v>
      </c>
      <c r="AI16" s="236"/>
      <c r="AJ16" s="227" t="s">
        <v>73</v>
      </c>
      <c r="AK16" s="236"/>
      <c r="AL16" s="227"/>
      <c r="AM16" s="236"/>
      <c r="AN16" s="227"/>
      <c r="AO16" s="236"/>
      <c r="AP16" s="227"/>
      <c r="AQ16" s="236"/>
      <c r="AR16" s="227"/>
      <c r="AS16" s="236"/>
      <c r="AT16" s="227"/>
      <c r="AU16" s="236"/>
      <c r="AV16" s="227" t="s">
        <v>73</v>
      </c>
      <c r="AW16" s="236"/>
      <c r="AX16" s="227"/>
      <c r="AY16" s="236"/>
      <c r="AZ16" s="228" t="s">
        <v>73</v>
      </c>
      <c r="BA16" s="236"/>
      <c r="BB16" s="227"/>
      <c r="BC16" s="236"/>
      <c r="BD16" s="227"/>
      <c r="BE16" s="236"/>
      <c r="BF16" s="227" t="s">
        <v>73</v>
      </c>
      <c r="BG16" s="236"/>
      <c r="BH16" s="227"/>
      <c r="BI16" s="236"/>
      <c r="BJ16" s="227"/>
      <c r="BK16" s="236"/>
      <c r="BL16" s="227"/>
      <c r="BM16" s="204"/>
      <c r="BN16" s="227"/>
      <c r="BO16" s="204"/>
      <c r="BP16" s="227"/>
      <c r="BQ16" s="204"/>
      <c r="BR16" s="227" t="s">
        <v>73</v>
      </c>
      <c r="BS16" s="204"/>
      <c r="BT16" s="227" t="n">
        <v>0</v>
      </c>
      <c r="BU16" s="204"/>
      <c r="BV16" s="227" t="s">
        <v>73</v>
      </c>
      <c r="BW16" s="204"/>
      <c r="BX16" s="227" t="n">
        <v>0</v>
      </c>
      <c r="BY16" s="204"/>
      <c r="BZ16" s="227"/>
      <c r="CA16" s="236"/>
      <c r="CB16" s="227"/>
    </row>
    <row r="17" customFormat="false" ht="12.75" hidden="false" customHeight="false" outlineLevel="0" collapsed="false">
      <c r="B17" s="225" t="s">
        <v>1055</v>
      </c>
      <c r="C17" s="236" t="s">
        <v>1056</v>
      </c>
      <c r="D17" s="227" t="n">
        <v>1788</v>
      </c>
      <c r="E17" s="236" t="s">
        <v>1057</v>
      </c>
      <c r="F17" s="227" t="n">
        <v>1788</v>
      </c>
      <c r="G17" s="236"/>
      <c r="H17" s="227" t="s">
        <v>73</v>
      </c>
      <c r="I17" s="236" t="s">
        <v>1058</v>
      </c>
      <c r="J17" s="227" t="n">
        <v>1753</v>
      </c>
      <c r="K17" s="236" t="s">
        <v>1059</v>
      </c>
      <c r="L17" s="227" t="n">
        <v>1753</v>
      </c>
      <c r="M17" s="236" t="s">
        <v>1060</v>
      </c>
      <c r="N17" s="227" t="n">
        <v>1620</v>
      </c>
      <c r="O17" s="236" t="s">
        <v>1061</v>
      </c>
      <c r="P17" s="227" t="n">
        <v>1569</v>
      </c>
      <c r="Q17" s="236" t="s">
        <v>1062</v>
      </c>
      <c r="R17" s="227" t="n">
        <v>1502</v>
      </c>
      <c r="S17" s="236" t="s">
        <v>1063</v>
      </c>
      <c r="T17" s="227" t="s">
        <v>73</v>
      </c>
      <c r="U17" s="236" t="s">
        <v>1064</v>
      </c>
      <c r="V17" s="227" t="n">
        <v>1343</v>
      </c>
      <c r="W17" s="236"/>
      <c r="X17" s="227" t="s">
        <v>73</v>
      </c>
      <c r="Y17" s="236"/>
      <c r="Z17" s="227" t="s">
        <v>73</v>
      </c>
      <c r="AA17" s="236" t="s">
        <v>1065</v>
      </c>
      <c r="AB17" s="227" t="n">
        <v>1378</v>
      </c>
      <c r="AC17" s="236" t="s">
        <v>1066</v>
      </c>
      <c r="AD17" s="227" t="n">
        <v>1190</v>
      </c>
      <c r="AE17" s="236" t="s">
        <v>1067</v>
      </c>
      <c r="AF17" s="227" t="n">
        <v>1274</v>
      </c>
      <c r="AG17" s="236" t="s">
        <v>1068</v>
      </c>
      <c r="AH17" s="227" t="n">
        <v>1288</v>
      </c>
      <c r="AI17" s="236" t="s">
        <v>1069</v>
      </c>
      <c r="AJ17" s="227" t="n">
        <v>1204</v>
      </c>
      <c r="AK17" s="236" t="s">
        <v>1070</v>
      </c>
      <c r="AL17" s="227" t="n">
        <v>1103</v>
      </c>
      <c r="AM17" s="236" t="s">
        <v>1071</v>
      </c>
      <c r="AN17" s="227" t="n">
        <v>1067</v>
      </c>
      <c r="AO17" s="236" t="s">
        <v>1072</v>
      </c>
      <c r="AP17" s="227" t="n">
        <v>974</v>
      </c>
      <c r="AQ17" s="236" t="s">
        <v>1073</v>
      </c>
      <c r="AR17" s="227" t="s">
        <v>73</v>
      </c>
      <c r="AS17" s="236" t="s">
        <v>1074</v>
      </c>
      <c r="AT17" s="227" t="s">
        <v>73</v>
      </c>
      <c r="AU17" s="236" t="s">
        <v>1075</v>
      </c>
      <c r="AV17" s="227" t="n">
        <v>1293</v>
      </c>
      <c r="AW17" s="236" t="s">
        <v>1076</v>
      </c>
      <c r="AX17" s="227"/>
      <c r="AY17" s="236" t="s">
        <v>1077</v>
      </c>
      <c r="AZ17" s="228" t="s">
        <v>73</v>
      </c>
      <c r="BA17" s="236" t="s">
        <v>1078</v>
      </c>
      <c r="BB17" s="227" t="s">
        <v>73</v>
      </c>
      <c r="BC17" s="236" t="s">
        <v>1079</v>
      </c>
      <c r="BD17" s="227" t="s">
        <v>73</v>
      </c>
      <c r="BE17" s="236" t="s">
        <v>1080</v>
      </c>
      <c r="BF17" s="227" t="s">
        <v>73</v>
      </c>
      <c r="BG17" s="236" t="s">
        <v>1081</v>
      </c>
      <c r="BH17" s="227" t="s">
        <v>73</v>
      </c>
      <c r="BI17" s="236" t="s">
        <v>1082</v>
      </c>
      <c r="BJ17" s="227" t="s">
        <v>73</v>
      </c>
      <c r="BK17" s="236" t="s">
        <v>1083</v>
      </c>
      <c r="BL17" s="227"/>
      <c r="BM17" s="204" t="s">
        <v>1084</v>
      </c>
      <c r="BN17" s="227" t="s">
        <v>73</v>
      </c>
      <c r="BO17" s="204" t="s">
        <v>1085</v>
      </c>
      <c r="BP17" s="227" t="s">
        <v>73</v>
      </c>
      <c r="BQ17" s="204" t="s">
        <v>1086</v>
      </c>
      <c r="BR17" s="227" t="n">
        <v>1229</v>
      </c>
      <c r="BS17" s="204" t="s">
        <v>1087</v>
      </c>
      <c r="BT17" s="227" t="n">
        <v>1009</v>
      </c>
      <c r="BU17" s="204" t="s">
        <v>1088</v>
      </c>
      <c r="BV17" s="227" t="n">
        <v>895</v>
      </c>
      <c r="BW17" s="204" t="s">
        <v>1089</v>
      </c>
      <c r="BX17" s="227" t="n">
        <v>824</v>
      </c>
      <c r="BY17" s="204" t="s">
        <v>1090</v>
      </c>
      <c r="BZ17" s="227" t="s">
        <v>73</v>
      </c>
      <c r="CA17" s="236" t="s">
        <v>1091</v>
      </c>
      <c r="CB17" s="227" t="s">
        <v>73</v>
      </c>
    </row>
    <row r="18" customFormat="false" ht="13.5" hidden="false" customHeight="false" outlineLevel="0" collapsed="false">
      <c r="B18" s="230" t="s">
        <v>1092</v>
      </c>
      <c r="C18" s="231" t="s">
        <v>1093</v>
      </c>
      <c r="D18" s="233" t="n">
        <v>1938</v>
      </c>
      <c r="E18" s="231" t="s">
        <v>1094</v>
      </c>
      <c r="F18" s="233" t="n">
        <v>1938</v>
      </c>
      <c r="G18" s="231"/>
      <c r="H18" s="233" t="s">
        <v>73</v>
      </c>
      <c r="I18" s="231" t="s">
        <v>1095</v>
      </c>
      <c r="J18" s="233" t="n">
        <v>1898</v>
      </c>
      <c r="K18" s="231" t="s">
        <v>1096</v>
      </c>
      <c r="L18" s="233" t="n">
        <v>1898</v>
      </c>
      <c r="M18" s="231" t="s">
        <v>1097</v>
      </c>
      <c r="N18" s="233" t="n">
        <v>1755</v>
      </c>
      <c r="O18" s="231" t="s">
        <v>1098</v>
      </c>
      <c r="P18" s="233" t="n">
        <v>1700</v>
      </c>
      <c r="Q18" s="231" t="s">
        <v>1099</v>
      </c>
      <c r="R18" s="233" t="n">
        <v>1626</v>
      </c>
      <c r="S18" s="231" t="s">
        <v>1100</v>
      </c>
      <c r="T18" s="233" t="s">
        <v>73</v>
      </c>
      <c r="U18" s="231" t="s">
        <v>1101</v>
      </c>
      <c r="V18" s="233" t="n">
        <v>1455</v>
      </c>
      <c r="W18" s="231"/>
      <c r="X18" s="233" t="s">
        <v>73</v>
      </c>
      <c r="Y18" s="231"/>
      <c r="Z18" s="233" t="s">
        <v>73</v>
      </c>
      <c r="AA18" s="231" t="s">
        <v>1102</v>
      </c>
      <c r="AB18" s="233" t="n">
        <v>1494</v>
      </c>
      <c r="AC18" s="231" t="s">
        <v>1103</v>
      </c>
      <c r="AD18" s="233" t="n">
        <v>1289</v>
      </c>
      <c r="AE18" s="231" t="s">
        <v>1104</v>
      </c>
      <c r="AF18" s="233" t="n">
        <v>1380</v>
      </c>
      <c r="AG18" s="231" t="s">
        <v>1105</v>
      </c>
      <c r="AH18" s="233" t="n">
        <v>1395</v>
      </c>
      <c r="AI18" s="231" t="s">
        <v>1106</v>
      </c>
      <c r="AJ18" s="233" t="n">
        <v>1304</v>
      </c>
      <c r="AK18" s="231" t="s">
        <v>1107</v>
      </c>
      <c r="AL18" s="233" t="n">
        <v>1195</v>
      </c>
      <c r="AM18" s="231" t="s">
        <v>1108</v>
      </c>
      <c r="AN18" s="233" t="n">
        <v>1157</v>
      </c>
      <c r="AO18" s="231" t="s">
        <v>1109</v>
      </c>
      <c r="AP18" s="233" t="n">
        <v>1055</v>
      </c>
      <c r="AQ18" s="231" t="s">
        <v>1110</v>
      </c>
      <c r="AR18" s="233" t="s">
        <v>73</v>
      </c>
      <c r="AS18" s="231" t="s">
        <v>1111</v>
      </c>
      <c r="AT18" s="233" t="s">
        <v>73</v>
      </c>
      <c r="AU18" s="231" t="s">
        <v>1112</v>
      </c>
      <c r="AV18" s="233" t="n">
        <v>1401</v>
      </c>
      <c r="AW18" s="231" t="s">
        <v>1113</v>
      </c>
      <c r="AX18" s="233"/>
      <c r="AY18" s="231" t="s">
        <v>1114</v>
      </c>
      <c r="AZ18" s="235" t="s">
        <v>73</v>
      </c>
      <c r="BA18" s="231" t="s">
        <v>1115</v>
      </c>
      <c r="BB18" s="233" t="s">
        <v>73</v>
      </c>
      <c r="BC18" s="231" t="s">
        <v>1116</v>
      </c>
      <c r="BD18" s="233" t="s">
        <v>73</v>
      </c>
      <c r="BE18" s="231" t="s">
        <v>1117</v>
      </c>
      <c r="BF18" s="233" t="s">
        <v>73</v>
      </c>
      <c r="BG18" s="231" t="s">
        <v>1118</v>
      </c>
      <c r="BH18" s="233" t="s">
        <v>73</v>
      </c>
      <c r="BI18" s="231" t="s">
        <v>1119</v>
      </c>
      <c r="BJ18" s="233" t="s">
        <v>73</v>
      </c>
      <c r="BK18" s="231" t="s">
        <v>1120</v>
      </c>
      <c r="BL18" s="233"/>
      <c r="BM18" s="234" t="s">
        <v>1121</v>
      </c>
      <c r="BN18" s="233" t="s">
        <v>73</v>
      </c>
      <c r="BO18" s="234" t="s">
        <v>1122</v>
      </c>
      <c r="BP18" s="233" t="s">
        <v>73</v>
      </c>
      <c r="BQ18" s="234" t="s">
        <v>1123</v>
      </c>
      <c r="BR18" s="233" t="n">
        <v>1330</v>
      </c>
      <c r="BS18" s="234" t="s">
        <v>1124</v>
      </c>
      <c r="BT18" s="233" t="n">
        <v>1093</v>
      </c>
      <c r="BU18" s="234" t="s">
        <v>1125</v>
      </c>
      <c r="BV18" s="233" t="s">
        <v>73</v>
      </c>
      <c r="BW18" s="234" t="s">
        <v>1126</v>
      </c>
      <c r="BX18" s="233" t="n">
        <v>0</v>
      </c>
      <c r="BY18" s="234" t="s">
        <v>1127</v>
      </c>
      <c r="BZ18" s="233" t="s">
        <v>73</v>
      </c>
      <c r="CA18" s="231" t="s">
        <v>1128</v>
      </c>
      <c r="CB18" s="233" t="s">
        <v>73</v>
      </c>
    </row>
    <row r="19" customFormat="false" ht="12.75" hidden="false" customHeight="false" outlineLevel="0" collapsed="false">
      <c r="A19" s="242"/>
      <c r="B19" s="243" t="s">
        <v>40</v>
      </c>
      <c r="C19" s="239" t="s">
        <v>1129</v>
      </c>
      <c r="D19" s="222" t="n">
        <v>1522</v>
      </c>
      <c r="E19" s="239" t="s">
        <v>1130</v>
      </c>
      <c r="F19" s="222" t="n">
        <v>1522</v>
      </c>
      <c r="G19" s="239"/>
      <c r="H19" s="222" t="s">
        <v>73</v>
      </c>
      <c r="I19" s="239" t="s">
        <v>1131</v>
      </c>
      <c r="J19" s="222" t="n">
        <v>1482</v>
      </c>
      <c r="K19" s="239" t="s">
        <v>1132</v>
      </c>
      <c r="L19" s="222" t="n">
        <v>1482</v>
      </c>
      <c r="M19" s="239" t="s">
        <v>1133</v>
      </c>
      <c r="N19" s="222" t="n">
        <v>1366</v>
      </c>
      <c r="O19" s="239" t="s">
        <v>1134</v>
      </c>
      <c r="P19" s="222" t="n">
        <v>1321</v>
      </c>
      <c r="Q19" s="239" t="s">
        <v>1135</v>
      </c>
      <c r="R19" s="222" t="n">
        <v>1262</v>
      </c>
      <c r="S19" s="239" t="s">
        <v>1136</v>
      </c>
      <c r="T19" s="222" t="n">
        <v>1381</v>
      </c>
      <c r="U19" s="239" t="s">
        <v>1137</v>
      </c>
      <c r="V19" s="222" t="n">
        <v>1123</v>
      </c>
      <c r="W19" s="239" t="s">
        <v>1138</v>
      </c>
      <c r="X19" s="222" t="n">
        <v>1244</v>
      </c>
      <c r="Y19" s="239" t="s">
        <v>1139</v>
      </c>
      <c r="Z19" s="222" t="n">
        <v>1004</v>
      </c>
      <c r="AA19" s="239" t="s">
        <v>1140</v>
      </c>
      <c r="AB19" s="222" t="n">
        <v>1157</v>
      </c>
      <c r="AC19" s="239" t="s">
        <v>1141</v>
      </c>
      <c r="AD19" s="222" t="n">
        <v>990</v>
      </c>
      <c r="AE19" s="239" t="s">
        <v>1142</v>
      </c>
      <c r="AF19" s="222" t="n">
        <v>1062</v>
      </c>
      <c r="AG19" s="239" t="s">
        <v>1143</v>
      </c>
      <c r="AH19" s="222" t="n">
        <v>1074</v>
      </c>
      <c r="AI19" s="239" t="s">
        <v>1144</v>
      </c>
      <c r="AJ19" s="222" t="n">
        <v>1001</v>
      </c>
      <c r="AK19" s="239" t="s">
        <v>1145</v>
      </c>
      <c r="AL19" s="222" t="n">
        <v>901</v>
      </c>
      <c r="AM19" s="239" t="s">
        <v>1146</v>
      </c>
      <c r="AN19" s="222" t="n">
        <v>879</v>
      </c>
      <c r="AO19" s="239" t="s">
        <v>1147</v>
      </c>
      <c r="AP19" s="222" t="n">
        <v>790</v>
      </c>
      <c r="AQ19" s="239" t="s">
        <v>1148</v>
      </c>
      <c r="AR19" s="222" t="n">
        <v>840</v>
      </c>
      <c r="AS19" s="239" t="s">
        <v>1149</v>
      </c>
      <c r="AT19" s="222" t="s">
        <v>73</v>
      </c>
      <c r="AU19" s="239" t="s">
        <v>1150</v>
      </c>
      <c r="AV19" s="222" t="n">
        <v>1081</v>
      </c>
      <c r="AW19" s="239" t="s">
        <v>1151</v>
      </c>
      <c r="AX19" s="222"/>
      <c r="AY19" s="239" t="s">
        <v>1152</v>
      </c>
      <c r="AZ19" s="240" t="n">
        <v>649</v>
      </c>
      <c r="BA19" s="239" t="s">
        <v>1153</v>
      </c>
      <c r="BB19" s="222" t="n">
        <v>798</v>
      </c>
      <c r="BC19" s="239" t="s">
        <v>1154</v>
      </c>
      <c r="BD19" s="222" t="n">
        <v>866</v>
      </c>
      <c r="BE19" s="239" t="s">
        <v>1155</v>
      </c>
      <c r="BF19" s="222" t="n">
        <v>529</v>
      </c>
      <c r="BG19" s="239" t="s">
        <v>1156</v>
      </c>
      <c r="BH19" s="222" t="n">
        <v>491</v>
      </c>
      <c r="BI19" s="239" t="s">
        <v>1157</v>
      </c>
      <c r="BJ19" s="222" t="n">
        <v>304</v>
      </c>
      <c r="BK19" s="239" t="s">
        <v>1158</v>
      </c>
      <c r="BL19" s="222"/>
      <c r="BM19" s="241" t="s">
        <v>1159</v>
      </c>
      <c r="BN19" s="222" t="s">
        <v>73</v>
      </c>
      <c r="BO19" s="241" t="s">
        <v>1160</v>
      </c>
      <c r="BP19" s="222" t="s">
        <v>73</v>
      </c>
      <c r="BQ19" s="241" t="s">
        <v>1161</v>
      </c>
      <c r="BR19" s="222" t="n">
        <v>1040</v>
      </c>
      <c r="BS19" s="241" t="s">
        <v>1162</v>
      </c>
      <c r="BT19" s="222" t="n">
        <v>830</v>
      </c>
      <c r="BU19" s="241" t="s">
        <v>1163</v>
      </c>
      <c r="BV19" s="222" t="n">
        <v>729</v>
      </c>
      <c r="BW19" s="241" t="s">
        <v>1164</v>
      </c>
      <c r="BX19" s="222" t="n">
        <v>666</v>
      </c>
      <c r="BY19" s="241" t="s">
        <v>1165</v>
      </c>
      <c r="BZ19" s="240" t="n">
        <v>602</v>
      </c>
      <c r="CA19" s="239" t="s">
        <v>1166</v>
      </c>
      <c r="CB19" s="222" t="n">
        <v>538</v>
      </c>
    </row>
    <row r="20" customFormat="false" ht="12.75" hidden="false" customHeight="false" outlineLevel="0" collapsed="false">
      <c r="A20" s="242"/>
      <c r="B20" s="244" t="s">
        <v>41</v>
      </c>
      <c r="C20" s="204" t="s">
        <v>1167</v>
      </c>
      <c r="D20" s="227" t="n">
        <v>1577</v>
      </c>
      <c r="E20" s="204" t="s">
        <v>1168</v>
      </c>
      <c r="F20" s="227" t="n">
        <v>1577</v>
      </c>
      <c r="G20" s="204"/>
      <c r="H20" s="227" t="s">
        <v>73</v>
      </c>
      <c r="I20" s="204" t="s">
        <v>1169</v>
      </c>
      <c r="J20" s="227" t="n">
        <v>1537</v>
      </c>
      <c r="K20" s="204" t="s">
        <v>1170</v>
      </c>
      <c r="L20" s="227" t="n">
        <v>1537</v>
      </c>
      <c r="M20" s="204" t="s">
        <v>1171</v>
      </c>
      <c r="N20" s="227" t="n">
        <v>1421</v>
      </c>
      <c r="O20" s="204" t="s">
        <v>1172</v>
      </c>
      <c r="P20" s="227" t="n">
        <v>1376</v>
      </c>
      <c r="Q20" s="204" t="s">
        <v>1173</v>
      </c>
      <c r="R20" s="227" t="n">
        <v>1317</v>
      </c>
      <c r="S20" s="204" t="s">
        <v>1174</v>
      </c>
      <c r="T20" s="227" t="n">
        <v>1436</v>
      </c>
      <c r="U20" s="204" t="s">
        <v>1175</v>
      </c>
      <c r="V20" s="227" t="n">
        <v>1178</v>
      </c>
      <c r="W20" s="204" t="s">
        <v>1176</v>
      </c>
      <c r="X20" s="227" t="n">
        <v>1321</v>
      </c>
      <c r="Y20" s="204" t="s">
        <v>1177</v>
      </c>
      <c r="Z20" s="227" t="n">
        <v>1059</v>
      </c>
      <c r="AA20" s="204" t="s">
        <v>1178</v>
      </c>
      <c r="AB20" s="227" t="n">
        <v>1212</v>
      </c>
      <c r="AC20" s="204" t="s">
        <v>1179</v>
      </c>
      <c r="AD20" s="227" t="n">
        <v>1045</v>
      </c>
      <c r="AE20" s="204" t="s">
        <v>1180</v>
      </c>
      <c r="AF20" s="227" t="n">
        <v>1117</v>
      </c>
      <c r="AG20" s="204" t="s">
        <v>1181</v>
      </c>
      <c r="AH20" s="227" t="n">
        <v>1129</v>
      </c>
      <c r="AI20" s="204" t="s">
        <v>1182</v>
      </c>
      <c r="AJ20" s="227" t="n">
        <v>1056</v>
      </c>
      <c r="AK20" s="204" t="s">
        <v>1183</v>
      </c>
      <c r="AL20" s="227" t="n">
        <v>956</v>
      </c>
      <c r="AM20" s="204" t="s">
        <v>1184</v>
      </c>
      <c r="AN20" s="227" t="n">
        <v>934</v>
      </c>
      <c r="AO20" s="204" t="s">
        <v>1185</v>
      </c>
      <c r="AP20" s="227" t="n">
        <v>845</v>
      </c>
      <c r="AQ20" s="204" t="s">
        <v>1186</v>
      </c>
      <c r="AR20" s="227" t="n">
        <v>895</v>
      </c>
      <c r="AS20" s="204"/>
      <c r="AT20" s="227" t="s">
        <v>73</v>
      </c>
      <c r="AU20" s="204"/>
      <c r="AV20" s="227" t="s">
        <v>73</v>
      </c>
      <c r="AW20" s="204"/>
      <c r="AX20" s="227"/>
      <c r="AY20" s="204" t="s">
        <v>1187</v>
      </c>
      <c r="AZ20" s="228" t="n">
        <v>704</v>
      </c>
      <c r="BA20" s="204" t="s">
        <v>1188</v>
      </c>
      <c r="BB20" s="227" t="n">
        <v>853</v>
      </c>
      <c r="BC20" s="204" t="s">
        <v>1189</v>
      </c>
      <c r="BD20" s="227" t="n">
        <v>921</v>
      </c>
      <c r="BE20" s="204"/>
      <c r="BF20" s="227" t="s">
        <v>73</v>
      </c>
      <c r="BG20" s="204"/>
      <c r="BH20" s="227" t="s">
        <v>73</v>
      </c>
      <c r="BI20" s="204"/>
      <c r="BJ20" s="227" t="s">
        <v>73</v>
      </c>
      <c r="BK20" s="204"/>
      <c r="BL20" s="227"/>
      <c r="BM20" s="204"/>
      <c r="BN20" s="227" t="s">
        <v>73</v>
      </c>
      <c r="BO20" s="204"/>
      <c r="BP20" s="227" t="s">
        <v>73</v>
      </c>
      <c r="BQ20" s="204"/>
      <c r="BR20" s="227" t="s">
        <v>73</v>
      </c>
      <c r="BS20" s="204"/>
      <c r="BT20" s="227" t="s">
        <v>73</v>
      </c>
      <c r="BU20" s="204" t="s">
        <v>1190</v>
      </c>
      <c r="BV20" s="227" t="n">
        <v>784</v>
      </c>
      <c r="BW20" s="204" t="s">
        <v>1191</v>
      </c>
      <c r="BX20" s="227" t="n">
        <v>721</v>
      </c>
      <c r="BY20" s="204"/>
      <c r="BZ20" s="228" t="s">
        <v>73</v>
      </c>
      <c r="CA20" s="236"/>
      <c r="CB20" s="227" t="s">
        <v>73</v>
      </c>
    </row>
    <row r="21" customFormat="false" ht="12.75" hidden="false" customHeight="false" outlineLevel="0" collapsed="false">
      <c r="A21" s="242"/>
      <c r="B21" s="225" t="s">
        <v>42</v>
      </c>
      <c r="C21" s="236" t="s">
        <v>1192</v>
      </c>
      <c r="D21" s="227" t="n">
        <v>1550</v>
      </c>
      <c r="E21" s="236" t="s">
        <v>1193</v>
      </c>
      <c r="F21" s="227" t="n">
        <v>1550</v>
      </c>
      <c r="G21" s="236"/>
      <c r="H21" s="227" t="s">
        <v>73</v>
      </c>
      <c r="I21" s="236" t="s">
        <v>1194</v>
      </c>
      <c r="J21" s="227" t="n">
        <v>1509</v>
      </c>
      <c r="K21" s="236" t="s">
        <v>1195</v>
      </c>
      <c r="L21" s="227" t="n">
        <v>1509</v>
      </c>
      <c r="M21" s="236" t="s">
        <v>1196</v>
      </c>
      <c r="N21" s="227" t="n">
        <v>1391</v>
      </c>
      <c r="O21" s="236" t="s">
        <v>1197</v>
      </c>
      <c r="P21" s="227" t="n">
        <v>1345</v>
      </c>
      <c r="Q21" s="236" t="s">
        <v>1198</v>
      </c>
      <c r="R21" s="227" t="n">
        <v>1285</v>
      </c>
      <c r="S21" s="236" t="s">
        <v>1199</v>
      </c>
      <c r="T21" s="227" t="n">
        <v>1406</v>
      </c>
      <c r="U21" s="236" t="s">
        <v>1200</v>
      </c>
      <c r="V21" s="227" t="n">
        <v>1144</v>
      </c>
      <c r="W21" s="236" t="s">
        <v>1201</v>
      </c>
      <c r="X21" s="227" t="n">
        <v>1267</v>
      </c>
      <c r="Y21" s="236" t="s">
        <v>1202</v>
      </c>
      <c r="Z21" s="227" t="n">
        <v>1023</v>
      </c>
      <c r="AA21" s="236" t="s">
        <v>1203</v>
      </c>
      <c r="AB21" s="227" t="n">
        <v>1179</v>
      </c>
      <c r="AC21" s="236" t="s">
        <v>1204</v>
      </c>
      <c r="AD21" s="227" t="n">
        <v>1009</v>
      </c>
      <c r="AE21" s="236" t="s">
        <v>1205</v>
      </c>
      <c r="AF21" s="227" t="n">
        <v>1082</v>
      </c>
      <c r="AG21" s="236" t="s">
        <v>1206</v>
      </c>
      <c r="AH21" s="227" t="n">
        <v>1094</v>
      </c>
      <c r="AI21" s="236" t="s">
        <v>1207</v>
      </c>
      <c r="AJ21" s="227" t="n">
        <v>1020</v>
      </c>
      <c r="AK21" s="236" t="s">
        <v>1208</v>
      </c>
      <c r="AL21" s="227" t="n">
        <v>918</v>
      </c>
      <c r="AM21" s="236" t="s">
        <v>1209</v>
      </c>
      <c r="AN21" s="227" t="n">
        <v>896</v>
      </c>
      <c r="AO21" s="236" t="s">
        <v>1210</v>
      </c>
      <c r="AP21" s="227" t="n">
        <v>805</v>
      </c>
      <c r="AQ21" s="236" t="s">
        <v>1211</v>
      </c>
      <c r="AR21" s="227" t="n">
        <v>856</v>
      </c>
      <c r="AS21" s="236" t="s">
        <v>1212</v>
      </c>
      <c r="AT21" s="227" t="s">
        <v>73</v>
      </c>
      <c r="AU21" s="236" t="s">
        <v>1213</v>
      </c>
      <c r="AV21" s="227" t="n">
        <v>1101</v>
      </c>
      <c r="AW21" s="236" t="s">
        <v>1214</v>
      </c>
      <c r="AX21" s="227"/>
      <c r="AY21" s="236" t="s">
        <v>1215</v>
      </c>
      <c r="AZ21" s="228" t="n">
        <v>662</v>
      </c>
      <c r="BA21" s="236" t="s">
        <v>1216</v>
      </c>
      <c r="BB21" s="227" t="n">
        <v>814</v>
      </c>
      <c r="BC21" s="236" t="s">
        <v>1217</v>
      </c>
      <c r="BD21" s="227" t="n">
        <v>883</v>
      </c>
      <c r="BE21" s="236" t="s">
        <v>1218</v>
      </c>
      <c r="BF21" s="227" t="n">
        <v>540</v>
      </c>
      <c r="BG21" s="236" t="s">
        <v>1219</v>
      </c>
      <c r="BH21" s="227" t="s">
        <v>73</v>
      </c>
      <c r="BI21" s="236" t="s">
        <v>1220</v>
      </c>
      <c r="BJ21" s="227" t="s">
        <v>73</v>
      </c>
      <c r="BK21" s="236" t="s">
        <v>1221</v>
      </c>
      <c r="BL21" s="227"/>
      <c r="BM21" s="204" t="s">
        <v>1222</v>
      </c>
      <c r="BN21" s="227" t="s">
        <v>73</v>
      </c>
      <c r="BO21" s="204" t="s">
        <v>1223</v>
      </c>
      <c r="BP21" s="227" t="s">
        <v>73</v>
      </c>
      <c r="BQ21" s="204" t="s">
        <v>1224</v>
      </c>
      <c r="BR21" s="227" t="n">
        <v>1060</v>
      </c>
      <c r="BS21" s="204" t="s">
        <v>1225</v>
      </c>
      <c r="BT21" s="227" t="n">
        <v>846</v>
      </c>
      <c r="BU21" s="204" t="s">
        <v>1226</v>
      </c>
      <c r="BV21" s="227" t="n">
        <v>743</v>
      </c>
      <c r="BW21" s="204" t="s">
        <v>1227</v>
      </c>
      <c r="BX21" s="227" t="n">
        <v>679</v>
      </c>
      <c r="BY21" s="204" t="s">
        <v>1228</v>
      </c>
      <c r="BZ21" s="228" t="n">
        <v>614</v>
      </c>
      <c r="CA21" s="236" t="s">
        <v>1229</v>
      </c>
      <c r="CB21" s="227" t="n">
        <v>549</v>
      </c>
    </row>
    <row r="22" customFormat="false" ht="12.75" hidden="false" customHeight="false" outlineLevel="0" collapsed="false">
      <c r="A22" s="242"/>
      <c r="B22" s="244" t="s">
        <v>43</v>
      </c>
      <c r="C22" s="236" t="s">
        <v>1230</v>
      </c>
      <c r="D22" s="227" t="n">
        <v>1605</v>
      </c>
      <c r="E22" s="236" t="s">
        <v>1231</v>
      </c>
      <c r="F22" s="227" t="n">
        <v>1605</v>
      </c>
      <c r="G22" s="236"/>
      <c r="H22" s="227" t="s">
        <v>73</v>
      </c>
      <c r="I22" s="236" t="s">
        <v>1232</v>
      </c>
      <c r="J22" s="227" t="n">
        <v>1564</v>
      </c>
      <c r="K22" s="236" t="s">
        <v>1233</v>
      </c>
      <c r="L22" s="227" t="n">
        <v>1564</v>
      </c>
      <c r="M22" s="236" t="s">
        <v>1234</v>
      </c>
      <c r="N22" s="227" t="n">
        <v>1446</v>
      </c>
      <c r="O22" s="236" t="s">
        <v>1235</v>
      </c>
      <c r="P22" s="227" t="n">
        <v>1400</v>
      </c>
      <c r="Q22" s="236" t="s">
        <v>1236</v>
      </c>
      <c r="R22" s="227" t="n">
        <v>1340</v>
      </c>
      <c r="S22" s="236" t="s">
        <v>1237</v>
      </c>
      <c r="T22" s="227" t="n">
        <v>1461</v>
      </c>
      <c r="U22" s="236" t="s">
        <v>1238</v>
      </c>
      <c r="V22" s="227" t="n">
        <v>1199</v>
      </c>
      <c r="W22" s="236" t="s">
        <v>1239</v>
      </c>
      <c r="X22" s="227" t="n">
        <v>1343</v>
      </c>
      <c r="Y22" s="236" t="s">
        <v>1240</v>
      </c>
      <c r="Z22" s="227" t="n">
        <v>1078</v>
      </c>
      <c r="AA22" s="236" t="s">
        <v>1241</v>
      </c>
      <c r="AB22" s="227" t="n">
        <v>1234</v>
      </c>
      <c r="AC22" s="236" t="s">
        <v>1242</v>
      </c>
      <c r="AD22" s="227" t="n">
        <v>1064</v>
      </c>
      <c r="AE22" s="236" t="s">
        <v>1243</v>
      </c>
      <c r="AF22" s="227" t="n">
        <v>1137</v>
      </c>
      <c r="AG22" s="236" t="s">
        <v>1244</v>
      </c>
      <c r="AH22" s="227" t="n">
        <v>1149</v>
      </c>
      <c r="AI22" s="236" t="s">
        <v>1245</v>
      </c>
      <c r="AJ22" s="227" t="n">
        <v>1075</v>
      </c>
      <c r="AK22" s="236" t="s">
        <v>1246</v>
      </c>
      <c r="AL22" s="227" t="n">
        <v>973</v>
      </c>
      <c r="AM22" s="236" t="s">
        <v>1247</v>
      </c>
      <c r="AN22" s="227" t="n">
        <v>951</v>
      </c>
      <c r="AO22" s="236" t="s">
        <v>1248</v>
      </c>
      <c r="AP22" s="227" t="n">
        <v>860</v>
      </c>
      <c r="AQ22" s="236" t="s">
        <v>1249</v>
      </c>
      <c r="AR22" s="227" t="n">
        <v>911</v>
      </c>
      <c r="AS22" s="236" t="s">
        <v>1250</v>
      </c>
      <c r="AT22" s="227" t="s">
        <v>73</v>
      </c>
      <c r="AU22" s="236" t="s">
        <v>1251</v>
      </c>
      <c r="AV22" s="227" t="s">
        <v>73</v>
      </c>
      <c r="AW22" s="236" t="s">
        <v>1252</v>
      </c>
      <c r="AX22" s="227"/>
      <c r="AY22" s="236" t="s">
        <v>1253</v>
      </c>
      <c r="AZ22" s="228" t="s">
        <v>73</v>
      </c>
      <c r="BA22" s="236" t="s">
        <v>1254</v>
      </c>
      <c r="BB22" s="227" t="n">
        <v>869</v>
      </c>
      <c r="BC22" s="236" t="s">
        <v>1255</v>
      </c>
      <c r="BD22" s="227" t="n">
        <v>938</v>
      </c>
      <c r="BE22" s="236" t="s">
        <v>1256</v>
      </c>
      <c r="BF22" s="227" t="s">
        <v>73</v>
      </c>
      <c r="BG22" s="236" t="s">
        <v>1257</v>
      </c>
      <c r="BH22" s="227" t="s">
        <v>73</v>
      </c>
      <c r="BI22" s="236" t="s">
        <v>1258</v>
      </c>
      <c r="BJ22" s="227" t="s">
        <v>73</v>
      </c>
      <c r="BK22" s="236" t="s">
        <v>1259</v>
      </c>
      <c r="BL22" s="227"/>
      <c r="BM22" s="204" t="s">
        <v>1260</v>
      </c>
      <c r="BN22" s="227" t="s">
        <v>73</v>
      </c>
      <c r="BO22" s="204" t="s">
        <v>1261</v>
      </c>
      <c r="BP22" s="227" t="s">
        <v>73</v>
      </c>
      <c r="BQ22" s="204" t="s">
        <v>1262</v>
      </c>
      <c r="BR22" s="227" t="s">
        <v>73</v>
      </c>
      <c r="BS22" s="204" t="s">
        <v>1263</v>
      </c>
      <c r="BT22" s="227" t="s">
        <v>73</v>
      </c>
      <c r="BU22" s="204" t="s">
        <v>1264</v>
      </c>
      <c r="BV22" s="227" t="n">
        <v>798</v>
      </c>
      <c r="BW22" s="204" t="s">
        <v>1265</v>
      </c>
      <c r="BX22" s="227" t="n">
        <v>734</v>
      </c>
      <c r="BY22" s="204" t="s">
        <v>1266</v>
      </c>
      <c r="BZ22" s="228" t="s">
        <v>73</v>
      </c>
      <c r="CA22" s="236" t="s">
        <v>1267</v>
      </c>
      <c r="CB22" s="227" t="s">
        <v>73</v>
      </c>
    </row>
    <row r="23" customFormat="false" ht="12.75" hidden="false" customHeight="false" outlineLevel="0" collapsed="false">
      <c r="A23" s="242"/>
      <c r="B23" s="225" t="s">
        <v>44</v>
      </c>
      <c r="C23" s="236" t="s">
        <v>1268</v>
      </c>
      <c r="D23" s="227" t="n">
        <v>1588</v>
      </c>
      <c r="E23" s="236" t="s">
        <v>1269</v>
      </c>
      <c r="F23" s="227" t="n">
        <v>1588</v>
      </c>
      <c r="G23" s="236"/>
      <c r="H23" s="227" t="s">
        <v>73</v>
      </c>
      <c r="I23" s="236" t="s">
        <v>1270</v>
      </c>
      <c r="J23" s="227" t="n">
        <v>1546</v>
      </c>
      <c r="K23" s="236" t="s">
        <v>1271</v>
      </c>
      <c r="L23" s="227" t="n">
        <v>1546</v>
      </c>
      <c r="M23" s="236" t="s">
        <v>1272</v>
      </c>
      <c r="N23" s="227" t="n">
        <v>1425</v>
      </c>
      <c r="O23" s="236" t="s">
        <v>1273</v>
      </c>
      <c r="P23" s="227" t="n">
        <v>1378</v>
      </c>
      <c r="Q23" s="236" t="s">
        <v>1274</v>
      </c>
      <c r="R23" s="227" t="n">
        <v>1317</v>
      </c>
      <c r="S23" s="236" t="s">
        <v>1275</v>
      </c>
      <c r="T23" s="227" t="n">
        <v>1441</v>
      </c>
      <c r="U23" s="236" t="s">
        <v>1276</v>
      </c>
      <c r="V23" s="227" t="n">
        <v>1172</v>
      </c>
      <c r="W23" s="236" t="s">
        <v>1277</v>
      </c>
      <c r="X23" s="227" t="n">
        <v>1295</v>
      </c>
      <c r="Y23" s="236" t="s">
        <v>1278</v>
      </c>
      <c r="Z23" s="227" t="n">
        <v>1048</v>
      </c>
      <c r="AA23" s="236" t="s">
        <v>1279</v>
      </c>
      <c r="AB23" s="227" t="n">
        <v>1203</v>
      </c>
      <c r="AC23" s="236" t="s">
        <v>1280</v>
      </c>
      <c r="AD23" s="227" t="n">
        <v>1025</v>
      </c>
      <c r="AE23" s="236" t="s">
        <v>1281</v>
      </c>
      <c r="AF23" s="227" t="n">
        <v>1109</v>
      </c>
      <c r="AG23" s="236" t="s">
        <v>1282</v>
      </c>
      <c r="AH23" s="227" t="n">
        <v>1121</v>
      </c>
      <c r="AI23" s="236" t="s">
        <v>1283</v>
      </c>
      <c r="AJ23" s="227" t="n">
        <v>1045</v>
      </c>
      <c r="AK23" s="236" t="s">
        <v>1284</v>
      </c>
      <c r="AL23" s="227" t="n">
        <v>940</v>
      </c>
      <c r="AM23" s="236" t="s">
        <v>1285</v>
      </c>
      <c r="AN23" s="227" t="n">
        <v>917</v>
      </c>
      <c r="AO23" s="236" t="s">
        <v>1286</v>
      </c>
      <c r="AP23" s="227" t="n">
        <v>830</v>
      </c>
      <c r="AQ23" s="236" t="s">
        <v>1287</v>
      </c>
      <c r="AR23" s="227" t="n">
        <v>879</v>
      </c>
      <c r="AS23" s="236" t="s">
        <v>1288</v>
      </c>
      <c r="AT23" s="227" t="s">
        <v>73</v>
      </c>
      <c r="AU23" s="236" t="s">
        <v>1289</v>
      </c>
      <c r="AV23" s="227" t="n">
        <v>1166</v>
      </c>
      <c r="AW23" s="236" t="s">
        <v>1290</v>
      </c>
      <c r="AX23" s="227"/>
      <c r="AY23" s="236" t="s">
        <v>1291</v>
      </c>
      <c r="AZ23" s="228" t="n">
        <v>677</v>
      </c>
      <c r="BA23" s="236" t="s">
        <v>1292</v>
      </c>
      <c r="BB23" s="227" t="n">
        <v>833</v>
      </c>
      <c r="BC23" s="236" t="s">
        <v>1293</v>
      </c>
      <c r="BD23" s="227" t="n">
        <v>904</v>
      </c>
      <c r="BE23" s="236" t="s">
        <v>1294</v>
      </c>
      <c r="BF23" s="227" t="n">
        <v>552</v>
      </c>
      <c r="BG23" s="236" t="s">
        <v>1295</v>
      </c>
      <c r="BH23" s="227" t="n">
        <v>506</v>
      </c>
      <c r="BI23" s="236" t="s">
        <v>1296</v>
      </c>
      <c r="BJ23" s="227" t="s">
        <v>73</v>
      </c>
      <c r="BK23" s="236" t="s">
        <v>1297</v>
      </c>
      <c r="BL23" s="227"/>
      <c r="BM23" s="204" t="s">
        <v>1298</v>
      </c>
      <c r="BN23" s="227" t="s">
        <v>73</v>
      </c>
      <c r="BO23" s="204" t="s">
        <v>1299</v>
      </c>
      <c r="BP23" s="227" t="s">
        <v>73</v>
      </c>
      <c r="BQ23" s="204" t="s">
        <v>1300</v>
      </c>
      <c r="BR23" s="227" t="n">
        <v>1083</v>
      </c>
      <c r="BS23" s="204" t="s">
        <v>1301</v>
      </c>
      <c r="BT23" s="227" t="n">
        <v>866</v>
      </c>
      <c r="BU23" s="204" t="s">
        <v>1302</v>
      </c>
      <c r="BV23" s="227" t="n">
        <v>761</v>
      </c>
      <c r="BW23" s="204" t="s">
        <v>1303</v>
      </c>
      <c r="BX23" s="227" t="n">
        <v>695</v>
      </c>
      <c r="BY23" s="204" t="s">
        <v>1304</v>
      </c>
      <c r="BZ23" s="228" t="n">
        <v>628</v>
      </c>
      <c r="CA23" s="236" t="s">
        <v>1305</v>
      </c>
      <c r="CB23" s="227" t="n">
        <v>561</v>
      </c>
    </row>
    <row r="24" customFormat="false" ht="12.75" hidden="false" customHeight="false" outlineLevel="0" collapsed="false">
      <c r="A24" s="242"/>
      <c r="B24" s="244" t="s">
        <v>1306</v>
      </c>
      <c r="C24" s="236"/>
      <c r="D24" s="227"/>
      <c r="E24" s="236"/>
      <c r="F24" s="227"/>
      <c r="G24" s="236"/>
      <c r="H24" s="227" t="s">
        <v>73</v>
      </c>
      <c r="I24" s="236"/>
      <c r="J24" s="227" t="s">
        <v>73</v>
      </c>
      <c r="K24" s="236"/>
      <c r="L24" s="227" t="s">
        <v>73</v>
      </c>
      <c r="M24" s="236" t="s">
        <v>1307</v>
      </c>
      <c r="N24" s="227" t="s">
        <v>73</v>
      </c>
      <c r="O24" s="236" t="s">
        <v>1308</v>
      </c>
      <c r="P24" s="227" t="s">
        <v>73</v>
      </c>
      <c r="Q24" s="236" t="s">
        <v>1309</v>
      </c>
      <c r="R24" s="227" t="s">
        <v>73</v>
      </c>
      <c r="S24" s="236"/>
      <c r="T24" s="227" t="s">
        <v>73</v>
      </c>
      <c r="U24" s="236" t="s">
        <v>1310</v>
      </c>
      <c r="V24" s="227" t="s">
        <v>73</v>
      </c>
      <c r="W24" s="236"/>
      <c r="X24" s="227" t="s">
        <v>73</v>
      </c>
      <c r="Y24" s="236"/>
      <c r="Z24" s="227" t="s">
        <v>73</v>
      </c>
      <c r="AA24" s="236"/>
      <c r="AB24" s="227" t="s">
        <v>73</v>
      </c>
      <c r="AC24" s="236"/>
      <c r="AD24" s="227" t="s">
        <v>73</v>
      </c>
      <c r="AE24" s="236"/>
      <c r="AF24" s="227" t="s">
        <v>73</v>
      </c>
      <c r="AG24" s="236"/>
      <c r="AH24" s="227" t="s">
        <v>73</v>
      </c>
      <c r="AI24" s="236" t="s">
        <v>1311</v>
      </c>
      <c r="AJ24" s="227" t="s">
        <v>73</v>
      </c>
      <c r="AK24" s="236" t="s">
        <v>1312</v>
      </c>
      <c r="AL24" s="227" t="s">
        <v>73</v>
      </c>
      <c r="AM24" s="236" t="s">
        <v>1313</v>
      </c>
      <c r="AN24" s="227" t="s">
        <v>73</v>
      </c>
      <c r="AO24" s="236" t="s">
        <v>1314</v>
      </c>
      <c r="AP24" s="227" t="s">
        <v>73</v>
      </c>
      <c r="AQ24" s="236" t="s">
        <v>1315</v>
      </c>
      <c r="AR24" s="227" t="s">
        <v>73</v>
      </c>
      <c r="AS24" s="236"/>
      <c r="AT24" s="227" t="s">
        <v>73</v>
      </c>
      <c r="AU24" s="236"/>
      <c r="AV24" s="227"/>
      <c r="AW24" s="236"/>
      <c r="AX24" s="227"/>
      <c r="AY24" s="236"/>
      <c r="AZ24" s="228" t="s">
        <v>73</v>
      </c>
      <c r="BA24" s="236" t="s">
        <v>1316</v>
      </c>
      <c r="BB24" s="227" t="s">
        <v>73</v>
      </c>
      <c r="BC24" s="236" t="s">
        <v>1317</v>
      </c>
      <c r="BD24" s="227" t="s">
        <v>73</v>
      </c>
      <c r="BE24" s="236"/>
      <c r="BF24" s="227" t="s">
        <v>73</v>
      </c>
      <c r="BG24" s="236"/>
      <c r="BH24" s="227" t="s">
        <v>73</v>
      </c>
      <c r="BI24" s="236"/>
      <c r="BJ24" s="227" t="s">
        <v>73</v>
      </c>
      <c r="BK24" s="236"/>
      <c r="BL24" s="227"/>
      <c r="BM24" s="204"/>
      <c r="BN24" s="227" t="s">
        <v>73</v>
      </c>
      <c r="BO24" s="204"/>
      <c r="BP24" s="227" t="s">
        <v>73</v>
      </c>
      <c r="BQ24" s="204"/>
      <c r="BR24" s="227" t="s">
        <v>73</v>
      </c>
      <c r="BS24" s="204"/>
      <c r="BT24" s="227" t="s">
        <v>73</v>
      </c>
      <c r="BU24" s="204"/>
      <c r="BV24" s="227" t="s">
        <v>73</v>
      </c>
      <c r="BW24" s="204" t="s">
        <v>1318</v>
      </c>
      <c r="BX24" s="227" t="s">
        <v>73</v>
      </c>
      <c r="BY24" s="204"/>
      <c r="BZ24" s="228" t="s">
        <v>73</v>
      </c>
      <c r="CA24" s="236"/>
      <c r="CB24" s="227" t="s">
        <v>73</v>
      </c>
    </row>
    <row r="25" customFormat="false" ht="12.75" hidden="false" customHeight="false" outlineLevel="0" collapsed="false">
      <c r="A25" s="242"/>
      <c r="B25" s="244" t="s">
        <v>45</v>
      </c>
      <c r="C25" s="236" t="s">
        <v>1319</v>
      </c>
      <c r="D25" s="227" t="n">
        <v>1738</v>
      </c>
      <c r="E25" s="236" t="s">
        <v>1320</v>
      </c>
      <c r="F25" s="227" t="n">
        <v>1738</v>
      </c>
      <c r="G25" s="236"/>
      <c r="H25" s="227" t="s">
        <v>73</v>
      </c>
      <c r="I25" s="236" t="s">
        <v>1321</v>
      </c>
      <c r="J25" s="227" t="n">
        <v>1692</v>
      </c>
      <c r="K25" s="236" t="s">
        <v>1322</v>
      </c>
      <c r="L25" s="227" t="n">
        <v>1692</v>
      </c>
      <c r="M25" s="236" t="s">
        <v>1323</v>
      </c>
      <c r="N25" s="227" t="n">
        <v>1560</v>
      </c>
      <c r="O25" s="236" t="s">
        <v>1324</v>
      </c>
      <c r="P25" s="227" t="n">
        <v>1508</v>
      </c>
      <c r="Q25" s="236" t="s">
        <v>1325</v>
      </c>
      <c r="R25" s="227" t="n">
        <v>1441</v>
      </c>
      <c r="S25" s="236" t="s">
        <v>1326</v>
      </c>
      <c r="T25" s="227" t="n">
        <v>1577</v>
      </c>
      <c r="U25" s="236" t="s">
        <v>1327</v>
      </c>
      <c r="V25" s="227" t="n">
        <v>1282</v>
      </c>
      <c r="W25" s="236" t="s">
        <v>1328</v>
      </c>
      <c r="X25" s="227" t="n">
        <v>1408</v>
      </c>
      <c r="Y25" s="236" t="s">
        <v>1329</v>
      </c>
      <c r="Z25" s="227" t="n">
        <v>1146</v>
      </c>
      <c r="AA25" s="236" t="s">
        <v>1330</v>
      </c>
      <c r="AB25" s="227" t="n">
        <v>1317</v>
      </c>
      <c r="AC25" s="236" t="s">
        <v>1331</v>
      </c>
      <c r="AD25" s="227" t="n">
        <v>1130</v>
      </c>
      <c r="AE25" s="236" t="s">
        <v>1332</v>
      </c>
      <c r="AF25" s="227" t="n">
        <v>1214</v>
      </c>
      <c r="AG25" s="236" t="s">
        <v>1333</v>
      </c>
      <c r="AH25" s="227" t="n">
        <v>1226</v>
      </c>
      <c r="AI25" s="236" t="s">
        <v>1334</v>
      </c>
      <c r="AJ25" s="227" t="n">
        <v>1142</v>
      </c>
      <c r="AK25" s="236" t="s">
        <v>1335</v>
      </c>
      <c r="AL25" s="227" t="n">
        <v>1043</v>
      </c>
      <c r="AM25" s="236" t="s">
        <v>1336</v>
      </c>
      <c r="AN25" s="227" t="n">
        <v>1013</v>
      </c>
      <c r="AO25" s="236" t="s">
        <v>1337</v>
      </c>
      <c r="AP25" s="227" t="n">
        <v>901</v>
      </c>
      <c r="AQ25" s="236" t="s">
        <v>1338</v>
      </c>
      <c r="AR25" s="227" t="n">
        <v>953</v>
      </c>
      <c r="AS25" s="236" t="s">
        <v>1339</v>
      </c>
      <c r="AT25" s="227" t="s">
        <v>73</v>
      </c>
      <c r="AU25" s="236" t="s">
        <v>1340</v>
      </c>
      <c r="AV25" s="227" t="n">
        <v>1294</v>
      </c>
      <c r="AW25" s="236" t="s">
        <v>1341</v>
      </c>
      <c r="AX25" s="227"/>
      <c r="AY25" s="236" t="s">
        <v>1342</v>
      </c>
      <c r="AZ25" s="228" t="n">
        <v>745</v>
      </c>
      <c r="BA25" s="236" t="s">
        <v>1343</v>
      </c>
      <c r="BB25" s="227" t="n">
        <v>911</v>
      </c>
      <c r="BC25" s="236" t="s">
        <v>1344</v>
      </c>
      <c r="BD25" s="227" t="s">
        <v>73</v>
      </c>
      <c r="BE25" s="236" t="s">
        <v>1345</v>
      </c>
      <c r="BF25" s="227" t="s">
        <v>73</v>
      </c>
      <c r="BG25" s="236" t="s">
        <v>1346</v>
      </c>
      <c r="BH25" s="227" t="s">
        <v>73</v>
      </c>
      <c r="BI25" s="236" t="s">
        <v>1347</v>
      </c>
      <c r="BJ25" s="227" t="s">
        <v>73</v>
      </c>
      <c r="BK25" s="236" t="s">
        <v>1348</v>
      </c>
      <c r="BL25" s="227"/>
      <c r="BM25" s="204" t="s">
        <v>1349</v>
      </c>
      <c r="BN25" s="227" t="s">
        <v>73</v>
      </c>
      <c r="BO25" s="204" t="s">
        <v>1350</v>
      </c>
      <c r="BP25" s="227" t="s">
        <v>73</v>
      </c>
      <c r="BQ25" s="204" t="s">
        <v>1351</v>
      </c>
      <c r="BR25" s="227" t="n">
        <v>1185</v>
      </c>
      <c r="BS25" s="204" t="s">
        <v>1352</v>
      </c>
      <c r="BT25" s="227" t="n">
        <v>947</v>
      </c>
      <c r="BU25" s="204" t="s">
        <v>1353</v>
      </c>
      <c r="BV25" s="227" t="n">
        <v>833</v>
      </c>
      <c r="BW25" s="204" t="s">
        <v>1354</v>
      </c>
      <c r="BX25" s="227" t="n">
        <v>760</v>
      </c>
      <c r="BY25" s="204" t="s">
        <v>1355</v>
      </c>
      <c r="BZ25" s="228" t="n">
        <v>687</v>
      </c>
      <c r="CA25" s="236" t="s">
        <v>1356</v>
      </c>
      <c r="CB25" s="227" t="n">
        <v>614</v>
      </c>
    </row>
    <row r="26" customFormat="false" ht="12.75" hidden="false" customHeight="false" outlineLevel="0" collapsed="false">
      <c r="A26" s="242"/>
      <c r="B26" s="225" t="s">
        <v>46</v>
      </c>
      <c r="C26" s="236" t="s">
        <v>1357</v>
      </c>
      <c r="D26" s="227" t="n">
        <v>1789</v>
      </c>
      <c r="E26" s="236" t="s">
        <v>1358</v>
      </c>
      <c r="F26" s="227" t="n">
        <v>1789</v>
      </c>
      <c r="G26" s="236"/>
      <c r="H26" s="227" t="s">
        <v>73</v>
      </c>
      <c r="I26" s="236" t="s">
        <v>1359</v>
      </c>
      <c r="J26" s="227" t="n">
        <v>1742</v>
      </c>
      <c r="K26" s="236" t="s">
        <v>1360</v>
      </c>
      <c r="L26" s="227" t="n">
        <v>1742</v>
      </c>
      <c r="M26" s="236" t="s">
        <v>1361</v>
      </c>
      <c r="N26" s="227" t="n">
        <v>1606</v>
      </c>
      <c r="O26" s="236" t="s">
        <v>1362</v>
      </c>
      <c r="P26" s="227" t="n">
        <v>1507</v>
      </c>
      <c r="Q26" s="236" t="s">
        <v>1363</v>
      </c>
      <c r="R26" s="227" t="n">
        <v>1440</v>
      </c>
      <c r="S26" s="236" t="s">
        <v>1364</v>
      </c>
      <c r="T26" s="227" t="n">
        <v>1615</v>
      </c>
      <c r="U26" s="236" t="s">
        <v>1365</v>
      </c>
      <c r="V26" s="227" t="n">
        <v>1319</v>
      </c>
      <c r="W26" s="236" t="s">
        <v>1366</v>
      </c>
      <c r="X26" s="227" t="n">
        <v>1353</v>
      </c>
      <c r="Y26" s="236" t="s">
        <v>1367</v>
      </c>
      <c r="Z26" s="227" t="n">
        <v>1179</v>
      </c>
      <c r="AA26" s="236" t="s">
        <v>1368</v>
      </c>
      <c r="AB26" s="227" t="n">
        <v>1308</v>
      </c>
      <c r="AC26" s="236" t="s">
        <v>1369</v>
      </c>
      <c r="AD26" s="227" t="n">
        <v>1125</v>
      </c>
      <c r="AE26" s="236" t="s">
        <v>1370</v>
      </c>
      <c r="AF26" s="227" t="n">
        <v>1240</v>
      </c>
      <c r="AG26" s="236" t="s">
        <v>1371</v>
      </c>
      <c r="AH26" s="227" t="n">
        <v>1252</v>
      </c>
      <c r="AI26" s="236" t="s">
        <v>1372</v>
      </c>
      <c r="AJ26" s="227" t="n">
        <v>1175</v>
      </c>
      <c r="AK26" s="236" t="s">
        <v>1373</v>
      </c>
      <c r="AL26" s="227" t="n">
        <v>1028</v>
      </c>
      <c r="AM26" s="236" t="s">
        <v>1374</v>
      </c>
      <c r="AN26" s="227" t="n">
        <v>1000</v>
      </c>
      <c r="AO26" s="236" t="s">
        <v>1375</v>
      </c>
      <c r="AP26" s="227" t="n">
        <v>918</v>
      </c>
      <c r="AQ26" s="236" t="s">
        <v>1376</v>
      </c>
      <c r="AR26" s="227" t="n">
        <v>967</v>
      </c>
      <c r="AS26" s="236" t="s">
        <v>1377</v>
      </c>
      <c r="AT26" s="227" t="n">
        <v>1444</v>
      </c>
      <c r="AU26" s="236" t="s">
        <v>1378</v>
      </c>
      <c r="AV26" s="227" t="n">
        <v>1280</v>
      </c>
      <c r="AW26" s="236" t="s">
        <v>1379</v>
      </c>
      <c r="AX26" s="227"/>
      <c r="AY26" s="236" t="s">
        <v>1380</v>
      </c>
      <c r="AZ26" s="228" t="s">
        <v>73</v>
      </c>
      <c r="BA26" s="236" t="s">
        <v>1381</v>
      </c>
      <c r="BB26" s="227" t="s">
        <v>73</v>
      </c>
      <c r="BC26" s="236" t="s">
        <v>1382</v>
      </c>
      <c r="BD26" s="227" t="s">
        <v>73</v>
      </c>
      <c r="BE26" s="236" t="s">
        <v>1383</v>
      </c>
      <c r="BF26" s="227" t="s">
        <v>73</v>
      </c>
      <c r="BG26" s="236" t="s">
        <v>1384</v>
      </c>
      <c r="BH26" s="227" t="s">
        <v>73</v>
      </c>
      <c r="BI26" s="236" t="s">
        <v>1385</v>
      </c>
      <c r="BJ26" s="227" t="s">
        <v>73</v>
      </c>
      <c r="BK26" s="236" t="s">
        <v>1386</v>
      </c>
      <c r="BL26" s="227"/>
      <c r="BM26" s="204" t="s">
        <v>1387</v>
      </c>
      <c r="BN26" s="227" t="n">
        <v>1593</v>
      </c>
      <c r="BO26" s="204" t="s">
        <v>1388</v>
      </c>
      <c r="BP26" s="227" t="n">
        <v>1333</v>
      </c>
      <c r="BQ26" s="204" t="s">
        <v>1389</v>
      </c>
      <c r="BR26" s="227" t="n">
        <v>1174</v>
      </c>
      <c r="BS26" s="204" t="s">
        <v>1390</v>
      </c>
      <c r="BT26" s="227" t="n">
        <v>939</v>
      </c>
      <c r="BU26" s="204" t="s">
        <v>1391</v>
      </c>
      <c r="BV26" s="227" t="n">
        <v>826</v>
      </c>
      <c r="BW26" s="204" t="s">
        <v>1392</v>
      </c>
      <c r="BX26" s="227" t="n">
        <v>754</v>
      </c>
      <c r="BY26" s="204" t="s">
        <v>1393</v>
      </c>
      <c r="BZ26" s="228" t="s">
        <v>73</v>
      </c>
      <c r="CA26" s="236" t="s">
        <v>1394</v>
      </c>
      <c r="CB26" s="227" t="s">
        <v>73</v>
      </c>
    </row>
    <row r="27" customFormat="false" ht="12.75" hidden="false" customHeight="false" outlineLevel="0" collapsed="false">
      <c r="A27" s="242"/>
      <c r="B27" s="225" t="s">
        <v>1395</v>
      </c>
      <c r="C27" s="236" t="s">
        <v>1396</v>
      </c>
      <c r="D27" s="227" t="n">
        <v>1758</v>
      </c>
      <c r="E27" s="236" t="s">
        <v>1397</v>
      </c>
      <c r="F27" s="227" t="n">
        <v>1758</v>
      </c>
      <c r="G27" s="236"/>
      <c r="H27" s="227" t="s">
        <v>73</v>
      </c>
      <c r="I27" s="236" t="s">
        <v>1398</v>
      </c>
      <c r="J27" s="227" t="n">
        <v>1712</v>
      </c>
      <c r="K27" s="236" t="s">
        <v>1399</v>
      </c>
      <c r="L27" s="227" t="n">
        <v>1712</v>
      </c>
      <c r="M27" s="236" t="s">
        <v>1400</v>
      </c>
      <c r="N27" s="227" t="n">
        <v>1578</v>
      </c>
      <c r="O27" s="236" t="s">
        <v>1401</v>
      </c>
      <c r="P27" s="227" t="n">
        <v>1525</v>
      </c>
      <c r="Q27" s="236" t="s">
        <v>1402</v>
      </c>
      <c r="R27" s="227" t="n">
        <v>1457</v>
      </c>
      <c r="S27" s="236"/>
      <c r="T27" s="227" t="s">
        <v>73</v>
      </c>
      <c r="U27" s="236"/>
      <c r="V27" s="227" t="s">
        <v>73</v>
      </c>
      <c r="W27" s="236"/>
      <c r="X27" s="227" t="s">
        <v>73</v>
      </c>
      <c r="Y27" s="236"/>
      <c r="Z27" s="227" t="s">
        <v>73</v>
      </c>
      <c r="AA27" s="236" t="s">
        <v>1403</v>
      </c>
      <c r="AB27" s="227" t="n">
        <v>1333</v>
      </c>
      <c r="AC27" s="236" t="s">
        <v>1404</v>
      </c>
      <c r="AD27" s="227" t="n">
        <v>1141</v>
      </c>
      <c r="AE27" s="236" t="s">
        <v>1405</v>
      </c>
      <c r="AF27" s="227" t="n">
        <v>1227</v>
      </c>
      <c r="AG27" s="236" t="s">
        <v>1406</v>
      </c>
      <c r="AH27" s="227" t="n">
        <v>1240</v>
      </c>
      <c r="AI27" s="236" t="s">
        <v>1407</v>
      </c>
      <c r="AJ27" s="227" t="n">
        <v>1157</v>
      </c>
      <c r="AK27" s="236"/>
      <c r="AL27" s="227" t="s">
        <v>73</v>
      </c>
      <c r="AM27" s="236" t="s">
        <v>1408</v>
      </c>
      <c r="AN27" s="227" t="n">
        <v>986</v>
      </c>
      <c r="AO27" s="236"/>
      <c r="AP27" s="227" t="s">
        <v>73</v>
      </c>
      <c r="AQ27" s="236"/>
      <c r="AR27" s="227" t="s">
        <v>73</v>
      </c>
      <c r="AS27" s="236" t="s">
        <v>1409</v>
      </c>
      <c r="AT27" s="227" t="n">
        <v>1434</v>
      </c>
      <c r="AU27" s="236" t="s">
        <v>1410</v>
      </c>
      <c r="AV27" s="227" t="n">
        <v>1268</v>
      </c>
      <c r="AW27" s="236"/>
      <c r="AX27" s="227"/>
      <c r="AY27" s="236"/>
      <c r="AZ27" s="228" t="s">
        <v>73</v>
      </c>
      <c r="BA27" s="236"/>
      <c r="BB27" s="227"/>
      <c r="BC27" s="236"/>
      <c r="BD27" s="227"/>
      <c r="BE27" s="236"/>
      <c r="BF27" s="227"/>
      <c r="BG27" s="236"/>
      <c r="BH27" s="227"/>
      <c r="BI27" s="236"/>
      <c r="BJ27" s="227"/>
      <c r="BK27" s="236"/>
      <c r="BL27" s="227"/>
      <c r="BM27" s="204"/>
      <c r="BN27" s="227" t="s">
        <v>73</v>
      </c>
      <c r="BO27" s="204" t="s">
        <v>1411</v>
      </c>
      <c r="BP27" s="227" t="n">
        <v>1326</v>
      </c>
      <c r="BQ27" s="204" t="s">
        <v>1412</v>
      </c>
      <c r="BR27" s="227" t="n">
        <v>1179</v>
      </c>
      <c r="BS27" s="204" t="s">
        <v>1413</v>
      </c>
      <c r="BT27" s="227" t="n">
        <v>957</v>
      </c>
      <c r="BU27" s="204" t="s">
        <v>1414</v>
      </c>
      <c r="BV27" s="227" t="n">
        <v>843</v>
      </c>
      <c r="BW27" s="204"/>
      <c r="BX27" s="227" t="s">
        <v>73</v>
      </c>
      <c r="BY27" s="204"/>
      <c r="BZ27" s="228" t="s">
        <v>73</v>
      </c>
      <c r="CA27" s="236"/>
      <c r="CB27" s="227"/>
    </row>
    <row r="28" customFormat="false" ht="12.75" hidden="false" customHeight="false" outlineLevel="0" collapsed="false">
      <c r="A28" s="242"/>
      <c r="B28" s="244" t="s">
        <v>47</v>
      </c>
      <c r="C28" s="236" t="s">
        <v>1415</v>
      </c>
      <c r="D28" s="227" t="n">
        <v>2086</v>
      </c>
      <c r="E28" s="236" t="s">
        <v>1416</v>
      </c>
      <c r="F28" s="227" t="n">
        <v>2086</v>
      </c>
      <c r="G28" s="236"/>
      <c r="H28" s="227" t="s">
        <v>73</v>
      </c>
      <c r="I28" s="236" t="s">
        <v>1417</v>
      </c>
      <c r="J28" s="227" t="n">
        <v>2031</v>
      </c>
      <c r="K28" s="236" t="s">
        <v>1418</v>
      </c>
      <c r="L28" s="227" t="n">
        <v>2031</v>
      </c>
      <c r="M28" s="236" t="s">
        <v>1419</v>
      </c>
      <c r="N28" s="227" t="n">
        <v>1872</v>
      </c>
      <c r="O28" s="236" t="s">
        <v>1420</v>
      </c>
      <c r="P28" s="227" t="n">
        <v>1757</v>
      </c>
      <c r="Q28" s="236" t="s">
        <v>1421</v>
      </c>
      <c r="R28" s="227" t="n">
        <v>1679</v>
      </c>
      <c r="S28" s="236" t="s">
        <v>1422</v>
      </c>
      <c r="T28" s="227" t="n">
        <v>1883</v>
      </c>
      <c r="U28" s="236" t="s">
        <v>1423</v>
      </c>
      <c r="V28" s="227" t="n">
        <v>1539</v>
      </c>
      <c r="W28" s="236" t="s">
        <v>1424</v>
      </c>
      <c r="X28" s="227" t="n">
        <v>1579</v>
      </c>
      <c r="Y28" s="236" t="s">
        <v>1425</v>
      </c>
      <c r="Z28" s="227" t="n">
        <v>1376</v>
      </c>
      <c r="AA28" s="236" t="s">
        <v>1426</v>
      </c>
      <c r="AB28" s="227" t="n">
        <v>1580</v>
      </c>
      <c r="AC28" s="236" t="s">
        <v>1427</v>
      </c>
      <c r="AD28" s="227" t="n">
        <v>1295</v>
      </c>
      <c r="AE28" s="236" t="s">
        <v>1428</v>
      </c>
      <c r="AF28" s="227" t="n">
        <v>1455</v>
      </c>
      <c r="AG28" s="236" t="s">
        <v>1429</v>
      </c>
      <c r="AH28" s="227" t="n">
        <v>1472</v>
      </c>
      <c r="AI28" s="236" t="s">
        <v>1430</v>
      </c>
      <c r="AJ28" s="227" t="s">
        <v>73</v>
      </c>
      <c r="AK28" s="236" t="s">
        <v>1431</v>
      </c>
      <c r="AL28" s="227" t="s">
        <v>73</v>
      </c>
      <c r="AM28" s="236" t="s">
        <v>1432</v>
      </c>
      <c r="AN28" s="227" t="n">
        <v>1169</v>
      </c>
      <c r="AO28" s="236" t="s">
        <v>1433</v>
      </c>
      <c r="AP28" s="227" t="s">
        <v>73</v>
      </c>
      <c r="AQ28" s="236" t="s">
        <v>1434</v>
      </c>
      <c r="AR28" s="227" t="s">
        <v>73</v>
      </c>
      <c r="AS28" s="236" t="s">
        <v>1435</v>
      </c>
      <c r="AT28" s="227" t="n">
        <v>1685</v>
      </c>
      <c r="AU28" s="236" t="s">
        <v>1436</v>
      </c>
      <c r="AV28" s="227" t="n">
        <v>1492</v>
      </c>
      <c r="AW28" s="236" t="s">
        <v>1437</v>
      </c>
      <c r="AX28" s="227"/>
      <c r="AY28" s="236" t="s">
        <v>1438</v>
      </c>
      <c r="AZ28" s="228" t="s">
        <v>73</v>
      </c>
      <c r="BA28" s="236" t="s">
        <v>1439</v>
      </c>
      <c r="BB28" s="227" t="s">
        <v>73</v>
      </c>
      <c r="BC28" s="236" t="s">
        <v>1440</v>
      </c>
      <c r="BD28" s="227" t="s">
        <v>73</v>
      </c>
      <c r="BE28" s="236" t="s">
        <v>1441</v>
      </c>
      <c r="BF28" s="227" t="s">
        <v>73</v>
      </c>
      <c r="BG28" s="236" t="s">
        <v>1442</v>
      </c>
      <c r="BH28" s="227" t="s">
        <v>73</v>
      </c>
      <c r="BI28" s="236" t="s">
        <v>1443</v>
      </c>
      <c r="BJ28" s="227" t="s">
        <v>73</v>
      </c>
      <c r="BK28" s="236" t="s">
        <v>1444</v>
      </c>
      <c r="BL28" s="227"/>
      <c r="BM28" s="204" t="s">
        <v>1445</v>
      </c>
      <c r="BN28" s="227" t="n">
        <v>1794</v>
      </c>
      <c r="BO28" s="204" t="s">
        <v>1446</v>
      </c>
      <c r="BP28" s="227" t="n">
        <v>1557</v>
      </c>
      <c r="BQ28" s="204" t="s">
        <v>1447</v>
      </c>
      <c r="BR28" s="227" t="n">
        <v>1367</v>
      </c>
      <c r="BS28" s="204" t="s">
        <v>1448</v>
      </c>
      <c r="BT28" s="227" t="n">
        <v>1094</v>
      </c>
      <c r="BU28" s="204" t="s">
        <v>1449</v>
      </c>
      <c r="BV28" s="227" t="n">
        <v>970</v>
      </c>
      <c r="BW28" s="204" t="s">
        <v>1450</v>
      </c>
      <c r="BX28" s="227" t="s">
        <v>73</v>
      </c>
      <c r="BY28" s="204" t="s">
        <v>1451</v>
      </c>
      <c r="BZ28" s="228" t="s">
        <v>73</v>
      </c>
      <c r="CA28" s="236" t="s">
        <v>1452</v>
      </c>
      <c r="CB28" s="227" t="s">
        <v>73</v>
      </c>
    </row>
    <row r="29" customFormat="false" ht="13.5" hidden="false" customHeight="false" outlineLevel="0" collapsed="false">
      <c r="A29" s="242"/>
      <c r="B29" s="230" t="s">
        <v>1453</v>
      </c>
      <c r="C29" s="231" t="s">
        <v>1454</v>
      </c>
      <c r="D29" s="233" t="s">
        <v>73</v>
      </c>
      <c r="E29" s="231" t="s">
        <v>1455</v>
      </c>
      <c r="F29" s="233" t="s">
        <v>73</v>
      </c>
      <c r="G29" s="231"/>
      <c r="H29" s="227" t="s">
        <v>73</v>
      </c>
      <c r="I29" s="231" t="s">
        <v>1456</v>
      </c>
      <c r="J29" s="233" t="s">
        <v>73</v>
      </c>
      <c r="K29" s="231" t="s">
        <v>1457</v>
      </c>
      <c r="L29" s="233" t="s">
        <v>73</v>
      </c>
      <c r="M29" s="231" t="s">
        <v>1458</v>
      </c>
      <c r="N29" s="233" t="s">
        <v>73</v>
      </c>
      <c r="O29" s="231" t="s">
        <v>1459</v>
      </c>
      <c r="P29" s="233" t="s">
        <v>73</v>
      </c>
      <c r="Q29" s="231" t="s">
        <v>1460</v>
      </c>
      <c r="R29" s="233" t="s">
        <v>73</v>
      </c>
      <c r="S29" s="231" t="s">
        <v>1461</v>
      </c>
      <c r="T29" s="233" t="s">
        <v>73</v>
      </c>
      <c r="U29" s="231" t="s">
        <v>1462</v>
      </c>
      <c r="V29" s="233" t="s">
        <v>73</v>
      </c>
      <c r="W29" s="231"/>
      <c r="X29" s="233" t="s">
        <v>73</v>
      </c>
      <c r="Y29" s="231"/>
      <c r="Z29" s="233" t="s">
        <v>73</v>
      </c>
      <c r="AA29" s="231" t="s">
        <v>1463</v>
      </c>
      <c r="AB29" s="233" t="s">
        <v>73</v>
      </c>
      <c r="AC29" s="231" t="s">
        <v>1464</v>
      </c>
      <c r="AD29" s="233" t="s">
        <v>73</v>
      </c>
      <c r="AE29" s="231" t="s">
        <v>1465</v>
      </c>
      <c r="AF29" s="233" t="s">
        <v>73</v>
      </c>
      <c r="AG29" s="231" t="s">
        <v>1466</v>
      </c>
      <c r="AH29" s="233" t="s">
        <v>73</v>
      </c>
      <c r="AI29" s="231" t="s">
        <v>1467</v>
      </c>
      <c r="AJ29" s="233" t="s">
        <v>73</v>
      </c>
      <c r="AK29" s="231" t="s">
        <v>1468</v>
      </c>
      <c r="AL29" s="233" t="s">
        <v>73</v>
      </c>
      <c r="AM29" s="231" t="s">
        <v>1469</v>
      </c>
      <c r="AN29" s="233" t="s">
        <v>73</v>
      </c>
      <c r="AO29" s="231" t="s">
        <v>1470</v>
      </c>
      <c r="AP29" s="233" t="s">
        <v>73</v>
      </c>
      <c r="AQ29" s="231" t="s">
        <v>1471</v>
      </c>
      <c r="AR29" s="233" t="s">
        <v>73</v>
      </c>
      <c r="AS29" s="231" t="s">
        <v>1472</v>
      </c>
      <c r="AT29" s="233" t="n">
        <v>1897</v>
      </c>
      <c r="AU29" s="231" t="s">
        <v>1473</v>
      </c>
      <c r="AV29" s="233" t="n">
        <v>1685</v>
      </c>
      <c r="AW29" s="231" t="s">
        <v>1474</v>
      </c>
      <c r="AX29" s="233"/>
      <c r="AY29" s="231" t="s">
        <v>1475</v>
      </c>
      <c r="AZ29" s="235" t="s">
        <v>73</v>
      </c>
      <c r="BA29" s="231" t="s">
        <v>1476</v>
      </c>
      <c r="BB29" s="233" t="s">
        <v>73</v>
      </c>
      <c r="BC29" s="231" t="s">
        <v>1477</v>
      </c>
      <c r="BD29" s="233" t="s">
        <v>73</v>
      </c>
      <c r="BE29" s="231" t="s">
        <v>1478</v>
      </c>
      <c r="BF29" s="233" t="s">
        <v>73</v>
      </c>
      <c r="BG29" s="231" t="s">
        <v>1479</v>
      </c>
      <c r="BH29" s="233" t="s">
        <v>73</v>
      </c>
      <c r="BI29" s="231" t="s">
        <v>1480</v>
      </c>
      <c r="BJ29" s="233" t="s">
        <v>73</v>
      </c>
      <c r="BK29" s="231" t="s">
        <v>1481</v>
      </c>
      <c r="BL29" s="233"/>
      <c r="BM29" s="234" t="s">
        <v>1482</v>
      </c>
      <c r="BN29" s="233" t="n">
        <v>2023</v>
      </c>
      <c r="BO29" s="234" t="s">
        <v>1483</v>
      </c>
      <c r="BP29" s="233" t="n">
        <v>1756</v>
      </c>
      <c r="BQ29" s="234" t="s">
        <v>1484</v>
      </c>
      <c r="BR29" s="233" t="n">
        <v>1542</v>
      </c>
      <c r="BS29" s="234" t="s">
        <v>1485</v>
      </c>
      <c r="BT29" s="233" t="s">
        <v>73</v>
      </c>
      <c r="BU29" s="234" t="s">
        <v>1486</v>
      </c>
      <c r="BV29" s="233" t="s">
        <v>73</v>
      </c>
      <c r="BW29" s="234" t="s">
        <v>1487</v>
      </c>
      <c r="BX29" s="233" t="s">
        <v>73</v>
      </c>
      <c r="BY29" s="234" t="s">
        <v>1488</v>
      </c>
      <c r="BZ29" s="235" t="s">
        <v>73</v>
      </c>
      <c r="CA29" s="231" t="s">
        <v>1489</v>
      </c>
      <c r="CB29" s="233" t="s">
        <v>73</v>
      </c>
    </row>
    <row r="30" customFormat="false" ht="12.75" hidden="false" customHeight="false" outlineLevel="0" collapsed="false">
      <c r="B30" s="243" t="s">
        <v>49</v>
      </c>
      <c r="C30" s="221" t="s">
        <v>1490</v>
      </c>
      <c r="D30" s="222" t="n">
        <v>1532</v>
      </c>
      <c r="E30" s="221" t="s">
        <v>1491</v>
      </c>
      <c r="F30" s="222" t="n">
        <v>1532</v>
      </c>
      <c r="G30" s="221" t="s">
        <v>1492</v>
      </c>
      <c r="H30" s="222" t="n">
        <v>1527</v>
      </c>
      <c r="I30" s="221" t="s">
        <v>1493</v>
      </c>
      <c r="J30" s="222" t="n">
        <v>1492</v>
      </c>
      <c r="K30" s="221" t="s">
        <v>1494</v>
      </c>
      <c r="L30" s="222" t="n">
        <v>1502</v>
      </c>
      <c r="M30" s="221" t="s">
        <v>1495</v>
      </c>
      <c r="N30" s="222" t="n">
        <v>1376</v>
      </c>
      <c r="O30" s="221" t="s">
        <v>1496</v>
      </c>
      <c r="P30" s="222" t="n">
        <v>1331</v>
      </c>
      <c r="Q30" s="221" t="s">
        <v>1497</v>
      </c>
      <c r="R30" s="222" t="n">
        <v>1272</v>
      </c>
      <c r="S30" s="221" t="s">
        <v>1498</v>
      </c>
      <c r="T30" s="222" t="n">
        <v>1391</v>
      </c>
      <c r="U30" s="221" t="s">
        <v>1499</v>
      </c>
      <c r="V30" s="222" t="n">
        <v>1145</v>
      </c>
      <c r="W30" s="221" t="s">
        <v>1500</v>
      </c>
      <c r="X30" s="222" t="n">
        <v>1257</v>
      </c>
      <c r="Y30" s="221" t="s">
        <v>1501</v>
      </c>
      <c r="Z30" s="222" t="n">
        <v>1014</v>
      </c>
      <c r="AA30" s="221" t="s">
        <v>1502</v>
      </c>
      <c r="AB30" s="222" t="n">
        <v>1176</v>
      </c>
      <c r="AC30" s="221" t="s">
        <v>1503</v>
      </c>
      <c r="AD30" s="222" t="n">
        <v>1010</v>
      </c>
      <c r="AE30" s="221" t="s">
        <v>1504</v>
      </c>
      <c r="AF30" s="222" t="n">
        <v>1049</v>
      </c>
      <c r="AG30" s="221" t="s">
        <v>1505</v>
      </c>
      <c r="AH30" s="222" t="n">
        <v>1061</v>
      </c>
      <c r="AI30" s="221" t="s">
        <v>1506</v>
      </c>
      <c r="AJ30" s="222" t="n">
        <v>993</v>
      </c>
      <c r="AK30" s="221" t="s">
        <v>1507</v>
      </c>
      <c r="AL30" s="222" t="n">
        <v>937</v>
      </c>
      <c r="AM30" s="221" t="s">
        <v>1508</v>
      </c>
      <c r="AN30" s="222" t="n">
        <v>894</v>
      </c>
      <c r="AO30" s="221" t="s">
        <v>1509</v>
      </c>
      <c r="AP30" s="222" t="n">
        <v>790</v>
      </c>
      <c r="AQ30" s="221" t="s">
        <v>1510</v>
      </c>
      <c r="AR30" s="222" t="n">
        <v>840</v>
      </c>
      <c r="AS30" s="221" t="s">
        <v>1511</v>
      </c>
      <c r="AT30" s="222" t="n">
        <v>1219</v>
      </c>
      <c r="AU30" s="221" t="s">
        <v>1512</v>
      </c>
      <c r="AV30" s="222" t="n">
        <v>1081</v>
      </c>
      <c r="AW30" s="221" t="s">
        <v>1513</v>
      </c>
      <c r="AX30" s="222"/>
      <c r="AY30" s="221" t="s">
        <v>1514</v>
      </c>
      <c r="AZ30" s="240" t="n">
        <v>649</v>
      </c>
      <c r="BA30" s="221" t="s">
        <v>1515</v>
      </c>
      <c r="BB30" s="222" t="n">
        <v>798</v>
      </c>
      <c r="BC30" s="221" t="s">
        <v>1516</v>
      </c>
      <c r="BD30" s="222" t="n">
        <v>876</v>
      </c>
      <c r="BE30" s="221" t="s">
        <v>1517</v>
      </c>
      <c r="BF30" s="222" t="s">
        <v>73</v>
      </c>
      <c r="BG30" s="221" t="s">
        <v>1518</v>
      </c>
      <c r="BH30" s="222" t="s">
        <v>73</v>
      </c>
      <c r="BI30" s="221" t="s">
        <v>1519</v>
      </c>
      <c r="BJ30" s="222" t="s">
        <v>73</v>
      </c>
      <c r="BK30" s="221" t="s">
        <v>1520</v>
      </c>
      <c r="BL30" s="222"/>
      <c r="BM30" s="223" t="s">
        <v>1521</v>
      </c>
      <c r="BN30" s="222" t="n">
        <v>1306</v>
      </c>
      <c r="BO30" s="223" t="s">
        <v>1522</v>
      </c>
      <c r="BP30" s="222" t="n">
        <v>1131</v>
      </c>
      <c r="BQ30" s="223" t="s">
        <v>1523</v>
      </c>
      <c r="BR30" s="222" t="n">
        <v>996</v>
      </c>
      <c r="BS30" s="223" t="s">
        <v>1524</v>
      </c>
      <c r="BT30" s="222" t="n">
        <v>797</v>
      </c>
      <c r="BU30" s="223" t="s">
        <v>1525</v>
      </c>
      <c r="BV30" s="222" t="n">
        <v>700</v>
      </c>
      <c r="BW30" s="223" t="s">
        <v>1526</v>
      </c>
      <c r="BX30" s="222" t="n">
        <v>639</v>
      </c>
      <c r="BY30" s="223" t="s">
        <v>1527</v>
      </c>
      <c r="BZ30" s="240" t="n">
        <v>578</v>
      </c>
      <c r="CA30" s="221" t="s">
        <v>1528</v>
      </c>
      <c r="CB30" s="222" t="n">
        <v>516</v>
      </c>
    </row>
    <row r="31" customFormat="false" ht="25.5" hidden="false" customHeight="false" outlineLevel="0" collapsed="false">
      <c r="B31" s="245" t="s">
        <v>1529</v>
      </c>
      <c r="C31" s="226" t="s">
        <v>1530</v>
      </c>
      <c r="D31" s="227" t="n">
        <v>1527</v>
      </c>
      <c r="E31" s="226" t="s">
        <v>1531</v>
      </c>
      <c r="F31" s="227" t="n">
        <v>1527</v>
      </c>
      <c r="G31" s="226" t="s">
        <v>1532</v>
      </c>
      <c r="H31" s="227" t="n">
        <v>1527</v>
      </c>
      <c r="I31" s="226" t="s">
        <v>1533</v>
      </c>
      <c r="J31" s="227" t="n">
        <v>1487</v>
      </c>
      <c r="K31" s="226" t="s">
        <v>1534</v>
      </c>
      <c r="L31" s="227" t="n">
        <v>1487</v>
      </c>
      <c r="M31" s="226" t="s">
        <v>1535</v>
      </c>
      <c r="N31" s="227" t="n">
        <v>1371</v>
      </c>
      <c r="O31" s="226" t="s">
        <v>1536</v>
      </c>
      <c r="P31" s="227" t="n">
        <v>1326</v>
      </c>
      <c r="Q31" s="226" t="s">
        <v>1537</v>
      </c>
      <c r="R31" s="227" t="n">
        <v>1267</v>
      </c>
      <c r="S31" s="226" t="s">
        <v>1538</v>
      </c>
      <c r="T31" s="227" t="n">
        <v>1386</v>
      </c>
      <c r="U31" s="226" t="s">
        <v>1539</v>
      </c>
      <c r="V31" s="227" t="n">
        <v>1140</v>
      </c>
      <c r="W31" s="226" t="s">
        <v>1540</v>
      </c>
      <c r="X31" s="227" t="n">
        <v>1252</v>
      </c>
      <c r="Y31" s="226" t="s">
        <v>1541</v>
      </c>
      <c r="Z31" s="227" t="n">
        <v>1009</v>
      </c>
      <c r="AA31" s="226" t="s">
        <v>1542</v>
      </c>
      <c r="AB31" s="227" t="n">
        <v>1171</v>
      </c>
      <c r="AC31" s="226" t="s">
        <v>1543</v>
      </c>
      <c r="AD31" s="227" t="n">
        <v>1005</v>
      </c>
      <c r="AE31" s="226" t="s">
        <v>1544</v>
      </c>
      <c r="AF31" s="227" t="n">
        <v>1044</v>
      </c>
      <c r="AG31" s="226" t="s">
        <v>1545</v>
      </c>
      <c r="AH31" s="227" t="n">
        <v>1056</v>
      </c>
      <c r="AI31" s="226" t="s">
        <v>1546</v>
      </c>
      <c r="AJ31" s="227" t="n">
        <v>988</v>
      </c>
      <c r="AK31" s="226" t="s">
        <v>1547</v>
      </c>
      <c r="AL31" s="227" t="n">
        <v>932</v>
      </c>
      <c r="AM31" s="226" t="s">
        <v>1548</v>
      </c>
      <c r="AN31" s="227" t="n">
        <v>889</v>
      </c>
      <c r="AO31" s="226" t="s">
        <v>1549</v>
      </c>
      <c r="AP31" s="227" t="n">
        <v>790</v>
      </c>
      <c r="AQ31" s="226" t="s">
        <v>1550</v>
      </c>
      <c r="AR31" s="227" t="n">
        <v>840</v>
      </c>
      <c r="AS31" s="226" t="s">
        <v>1551</v>
      </c>
      <c r="AT31" s="227" t="n">
        <v>1219</v>
      </c>
      <c r="AU31" s="226" t="s">
        <v>1552</v>
      </c>
      <c r="AV31" s="227" t="n">
        <v>1081</v>
      </c>
      <c r="AW31" s="226" t="s">
        <v>1553</v>
      </c>
      <c r="AX31" s="227"/>
      <c r="AY31" s="226" t="s">
        <v>1554</v>
      </c>
      <c r="AZ31" s="228" t="n">
        <v>649</v>
      </c>
      <c r="BA31" s="226" t="s">
        <v>1555</v>
      </c>
      <c r="BB31" s="227" t="n">
        <v>798</v>
      </c>
      <c r="BC31" s="226" t="s">
        <v>1556</v>
      </c>
      <c r="BD31" s="227" t="n">
        <v>876</v>
      </c>
      <c r="BE31" s="226" t="s">
        <v>1557</v>
      </c>
      <c r="BF31" s="227" t="n">
        <v>529</v>
      </c>
      <c r="BG31" s="226" t="s">
        <v>1558</v>
      </c>
      <c r="BH31" s="227" t="s">
        <v>73</v>
      </c>
      <c r="BI31" s="226" t="s">
        <v>1559</v>
      </c>
      <c r="BJ31" s="227" t="s">
        <v>73</v>
      </c>
      <c r="BK31" s="226" t="s">
        <v>1560</v>
      </c>
      <c r="BL31" s="227"/>
      <c r="BM31" s="81" t="s">
        <v>1561</v>
      </c>
      <c r="BN31" s="227" t="n">
        <v>1306</v>
      </c>
      <c r="BO31" s="204" t="s">
        <v>1562</v>
      </c>
      <c r="BP31" s="227" t="n">
        <v>1131</v>
      </c>
      <c r="BQ31" s="204" t="s">
        <v>1563</v>
      </c>
      <c r="BR31" s="227" t="n">
        <v>996</v>
      </c>
      <c r="BS31" s="204" t="s">
        <v>1564</v>
      </c>
      <c r="BT31" s="227" t="n">
        <v>797</v>
      </c>
      <c r="BU31" s="209" t="s">
        <v>1565</v>
      </c>
      <c r="BV31" s="227" t="n">
        <v>700</v>
      </c>
      <c r="BW31" s="204" t="s">
        <v>1566</v>
      </c>
      <c r="BX31" s="227" t="n">
        <v>639</v>
      </c>
      <c r="BY31" s="204" t="s">
        <v>1567</v>
      </c>
      <c r="BZ31" s="228" t="n">
        <v>578</v>
      </c>
      <c r="CA31" s="236" t="s">
        <v>1568</v>
      </c>
      <c r="CB31" s="227" t="n">
        <v>516</v>
      </c>
      <c r="CQ31" s="209"/>
      <c r="CR31" s="209"/>
    </row>
    <row r="32" customFormat="false" ht="13.5" hidden="false" customHeight="false" outlineLevel="0" collapsed="false">
      <c r="B32" s="246" t="s">
        <v>1569</v>
      </c>
      <c r="C32" s="247" t="s">
        <v>1570</v>
      </c>
      <c r="D32" s="233" t="n">
        <v>1527</v>
      </c>
      <c r="E32" s="247" t="s">
        <v>1571</v>
      </c>
      <c r="F32" s="233" t="n">
        <v>1527</v>
      </c>
      <c r="G32" s="247" t="s">
        <v>1572</v>
      </c>
      <c r="H32" s="233" t="n">
        <v>1527</v>
      </c>
      <c r="I32" s="247" t="s">
        <v>1573</v>
      </c>
      <c r="J32" s="233" t="n">
        <v>1487</v>
      </c>
      <c r="K32" s="247" t="s">
        <v>1574</v>
      </c>
      <c r="L32" s="233" t="n">
        <v>1487</v>
      </c>
      <c r="M32" s="247" t="s">
        <v>1575</v>
      </c>
      <c r="N32" s="233" t="n">
        <v>1371</v>
      </c>
      <c r="O32" s="247" t="s">
        <v>1576</v>
      </c>
      <c r="P32" s="233" t="n">
        <v>1326</v>
      </c>
      <c r="Q32" s="247" t="s">
        <v>1577</v>
      </c>
      <c r="R32" s="233" t="n">
        <v>1267</v>
      </c>
      <c r="S32" s="247" t="s">
        <v>1578</v>
      </c>
      <c r="T32" s="233" t="n">
        <v>1386</v>
      </c>
      <c r="U32" s="247" t="s">
        <v>1579</v>
      </c>
      <c r="V32" s="233" t="n">
        <v>1140</v>
      </c>
      <c r="W32" s="247" t="s">
        <v>1580</v>
      </c>
      <c r="X32" s="233" t="n">
        <v>1252</v>
      </c>
      <c r="Y32" s="247" t="s">
        <v>1581</v>
      </c>
      <c r="Z32" s="233" t="n">
        <v>1009</v>
      </c>
      <c r="AA32" s="247" t="s">
        <v>1582</v>
      </c>
      <c r="AB32" s="233" t="n">
        <v>1171</v>
      </c>
      <c r="AC32" s="247" t="s">
        <v>1583</v>
      </c>
      <c r="AD32" s="233" t="n">
        <v>1005</v>
      </c>
      <c r="AE32" s="247" t="s">
        <v>1584</v>
      </c>
      <c r="AF32" s="233" t="n">
        <v>1044</v>
      </c>
      <c r="AG32" s="247" t="s">
        <v>1585</v>
      </c>
      <c r="AH32" s="233" t="n">
        <v>1056</v>
      </c>
      <c r="AI32" s="247" t="s">
        <v>1586</v>
      </c>
      <c r="AJ32" s="233" t="n">
        <v>988</v>
      </c>
      <c r="AK32" s="247" t="s">
        <v>1587</v>
      </c>
      <c r="AL32" s="233" t="n">
        <v>932</v>
      </c>
      <c r="AM32" s="247" t="s">
        <v>1588</v>
      </c>
      <c r="AN32" s="233" t="n">
        <v>889</v>
      </c>
      <c r="AO32" s="247" t="s">
        <v>1589</v>
      </c>
      <c r="AP32" s="233" t="n">
        <v>790</v>
      </c>
      <c r="AQ32" s="247" t="s">
        <v>1590</v>
      </c>
      <c r="AR32" s="233" t="n">
        <v>840</v>
      </c>
      <c r="AS32" s="247" t="s">
        <v>1591</v>
      </c>
      <c r="AT32" s="233" t="n">
        <v>1219</v>
      </c>
      <c r="AU32" s="247" t="s">
        <v>1592</v>
      </c>
      <c r="AV32" s="233" t="n">
        <v>1081</v>
      </c>
      <c r="AW32" s="247" t="s">
        <v>1593</v>
      </c>
      <c r="AX32" s="233"/>
      <c r="AY32" s="247" t="s">
        <v>1594</v>
      </c>
      <c r="AZ32" s="235" t="n">
        <v>649</v>
      </c>
      <c r="BA32" s="247" t="s">
        <v>1595</v>
      </c>
      <c r="BB32" s="233" t="n">
        <v>798</v>
      </c>
      <c r="BC32" s="247" t="s">
        <v>1596</v>
      </c>
      <c r="BD32" s="233" t="n">
        <v>866</v>
      </c>
      <c r="BE32" s="247" t="s">
        <v>1597</v>
      </c>
      <c r="BF32" s="233" t="n">
        <v>529</v>
      </c>
      <c r="BG32" s="247" t="s">
        <v>1598</v>
      </c>
      <c r="BH32" s="233" t="s">
        <v>73</v>
      </c>
      <c r="BI32" s="247" t="s">
        <v>1599</v>
      </c>
      <c r="BJ32" s="233" t="s">
        <v>73</v>
      </c>
      <c r="BK32" s="247" t="s">
        <v>1600</v>
      </c>
      <c r="BL32" s="233"/>
      <c r="BM32" s="248" t="s">
        <v>1601</v>
      </c>
      <c r="BN32" s="233" t="n">
        <v>1306</v>
      </c>
      <c r="BO32" s="248" t="s">
        <v>1602</v>
      </c>
      <c r="BP32" s="233" t="n">
        <v>1131</v>
      </c>
      <c r="BQ32" s="248" t="s">
        <v>1603</v>
      </c>
      <c r="BR32" s="233" t="n">
        <v>996</v>
      </c>
      <c r="BS32" s="248" t="s">
        <v>1604</v>
      </c>
      <c r="BT32" s="233" t="n">
        <v>797</v>
      </c>
      <c r="BU32" s="248" t="s">
        <v>1605</v>
      </c>
      <c r="BV32" s="233" t="n">
        <v>700</v>
      </c>
      <c r="BW32" s="248" t="s">
        <v>1606</v>
      </c>
      <c r="BX32" s="233" t="n">
        <v>639</v>
      </c>
      <c r="BY32" s="248" t="s">
        <v>1607</v>
      </c>
      <c r="BZ32" s="235" t="n">
        <v>578</v>
      </c>
      <c r="CA32" s="247" t="s">
        <v>1608</v>
      </c>
      <c r="CB32" s="233" t="n">
        <v>516</v>
      </c>
    </row>
    <row r="33" customFormat="false" ht="12.75" hidden="false" customHeight="false" outlineLevel="0" collapsed="false">
      <c r="B33" s="243" t="s">
        <v>1609</v>
      </c>
      <c r="C33" s="221" t="s">
        <v>1610</v>
      </c>
      <c r="D33" s="222" t="n">
        <v>1686</v>
      </c>
      <c r="E33" s="221" t="s">
        <v>1611</v>
      </c>
      <c r="F33" s="222" t="n">
        <v>1686</v>
      </c>
      <c r="G33" s="221"/>
      <c r="H33" s="222" t="s">
        <v>73</v>
      </c>
      <c r="I33" s="221" t="s">
        <v>1612</v>
      </c>
      <c r="J33" s="222" t="n">
        <v>1668</v>
      </c>
      <c r="K33" s="221" t="s">
        <v>1613</v>
      </c>
      <c r="L33" s="222" t="n">
        <v>1668</v>
      </c>
      <c r="M33" s="221" t="s">
        <v>1614</v>
      </c>
      <c r="N33" s="222" t="n">
        <v>1576</v>
      </c>
      <c r="O33" s="221" t="s">
        <v>1615</v>
      </c>
      <c r="P33" s="222" t="n">
        <v>1573</v>
      </c>
      <c r="Q33" s="221" t="s">
        <v>1616</v>
      </c>
      <c r="R33" s="222" t="n">
        <v>1470</v>
      </c>
      <c r="S33" s="221" t="s">
        <v>1617</v>
      </c>
      <c r="T33" s="222" t="n">
        <v>1526</v>
      </c>
      <c r="U33" s="221" t="s">
        <v>1618</v>
      </c>
      <c r="V33" s="222" t="n">
        <v>1327</v>
      </c>
      <c r="W33" s="221" t="s">
        <v>1619</v>
      </c>
      <c r="X33" s="222" t="n">
        <v>1380</v>
      </c>
      <c r="Y33" s="221" t="s">
        <v>1620</v>
      </c>
      <c r="Z33" s="222" t="n">
        <v>1228</v>
      </c>
      <c r="AA33" s="221" t="s">
        <v>1621</v>
      </c>
      <c r="AB33" s="222" t="n">
        <v>1358</v>
      </c>
      <c r="AC33" s="221" t="s">
        <v>1622</v>
      </c>
      <c r="AD33" s="222" t="n">
        <v>1228</v>
      </c>
      <c r="AE33" s="221" t="s">
        <v>1623</v>
      </c>
      <c r="AF33" s="222" t="n">
        <v>1227</v>
      </c>
      <c r="AG33" s="221" t="s">
        <v>1624</v>
      </c>
      <c r="AH33" s="222" t="n">
        <v>1239</v>
      </c>
      <c r="AI33" s="221" t="s">
        <v>1625</v>
      </c>
      <c r="AJ33" s="222" t="n">
        <v>1223</v>
      </c>
      <c r="AK33" s="221" t="s">
        <v>1626</v>
      </c>
      <c r="AL33" s="222" t="n">
        <v>1104</v>
      </c>
      <c r="AM33" s="221" t="s">
        <v>1627</v>
      </c>
      <c r="AN33" s="222" t="n">
        <v>1077</v>
      </c>
      <c r="AO33" s="221" t="s">
        <v>1628</v>
      </c>
      <c r="AP33" s="222" t="n">
        <v>967</v>
      </c>
      <c r="AQ33" s="221" t="s">
        <v>1629</v>
      </c>
      <c r="AR33" s="222" t="s">
        <v>73</v>
      </c>
      <c r="AS33" s="221" t="s">
        <v>1630</v>
      </c>
      <c r="AT33" s="222" t="s">
        <v>73</v>
      </c>
      <c r="AU33" s="221" t="s">
        <v>1631</v>
      </c>
      <c r="AV33" s="222" t="s">
        <v>73</v>
      </c>
      <c r="AW33" s="221" t="s">
        <v>1632</v>
      </c>
      <c r="AX33" s="222"/>
      <c r="AY33" s="221" t="s">
        <v>1633</v>
      </c>
      <c r="AZ33" s="240" t="s">
        <v>73</v>
      </c>
      <c r="BA33" s="221" t="s">
        <v>1634</v>
      </c>
      <c r="BB33" s="222" t="s">
        <v>73</v>
      </c>
      <c r="BC33" s="221" t="s">
        <v>1635</v>
      </c>
      <c r="BD33" s="222" t="s">
        <v>73</v>
      </c>
      <c r="BE33" s="221" t="s">
        <v>1636</v>
      </c>
      <c r="BF33" s="222" t="s">
        <v>73</v>
      </c>
      <c r="BG33" s="221" t="s">
        <v>1637</v>
      </c>
      <c r="BH33" s="222" t="s">
        <v>73</v>
      </c>
      <c r="BI33" s="221" t="s">
        <v>1638</v>
      </c>
      <c r="BJ33" s="222" t="s">
        <v>73</v>
      </c>
      <c r="BK33" s="221" t="s">
        <v>1639</v>
      </c>
      <c r="BL33" s="222"/>
      <c r="BM33" s="223"/>
      <c r="BN33" s="222" t="s">
        <v>73</v>
      </c>
      <c r="BO33" s="223"/>
      <c r="BP33" s="222" t="s">
        <v>73</v>
      </c>
      <c r="BQ33" s="223"/>
      <c r="BR33" s="222" t="s">
        <v>73</v>
      </c>
      <c r="BS33" s="223"/>
      <c r="BT33" s="249" t="s">
        <v>73</v>
      </c>
      <c r="BU33" s="223"/>
      <c r="BV33" s="249" t="s">
        <v>73</v>
      </c>
      <c r="BW33" s="223"/>
      <c r="BX33" s="249" t="s">
        <v>73</v>
      </c>
      <c r="BY33" s="223"/>
      <c r="BZ33" s="249" t="s">
        <v>73</v>
      </c>
      <c r="CA33" s="223"/>
      <c r="CB33" s="249" t="s">
        <v>73</v>
      </c>
    </row>
    <row r="34" customFormat="false" ht="12.75" hidden="false" customHeight="false" outlineLevel="0" collapsed="false">
      <c r="B34" s="250" t="s">
        <v>1640</v>
      </c>
      <c r="C34" s="226" t="s">
        <v>1641</v>
      </c>
      <c r="D34" s="227" t="n">
        <v>1736</v>
      </c>
      <c r="E34" s="226" t="s">
        <v>1642</v>
      </c>
      <c r="F34" s="227" t="n">
        <v>1736</v>
      </c>
      <c r="G34" s="226"/>
      <c r="H34" s="227" t="s">
        <v>73</v>
      </c>
      <c r="I34" s="226" t="s">
        <v>1643</v>
      </c>
      <c r="J34" s="227" t="n">
        <v>1718</v>
      </c>
      <c r="K34" s="226" t="s">
        <v>1644</v>
      </c>
      <c r="L34" s="227" t="n">
        <v>1718</v>
      </c>
      <c r="M34" s="226" t="s">
        <v>1645</v>
      </c>
      <c r="N34" s="227" t="n">
        <v>1622</v>
      </c>
      <c r="O34" s="226" t="s">
        <v>1646</v>
      </c>
      <c r="P34" s="227" t="n">
        <v>1602</v>
      </c>
      <c r="Q34" s="226" t="s">
        <v>1647</v>
      </c>
      <c r="R34" s="227" t="n">
        <v>1514</v>
      </c>
      <c r="S34" s="226" t="s">
        <v>1648</v>
      </c>
      <c r="T34" s="227" t="n">
        <v>1564</v>
      </c>
      <c r="U34" s="226" t="s">
        <v>1649</v>
      </c>
      <c r="V34" s="227" t="n">
        <v>1370</v>
      </c>
      <c r="W34" s="226" t="s">
        <v>1650</v>
      </c>
      <c r="X34" s="227" t="n">
        <v>1372</v>
      </c>
      <c r="Y34" s="226" t="s">
        <v>1651</v>
      </c>
      <c r="Z34" s="227" t="n">
        <v>1255</v>
      </c>
      <c r="AA34" s="226" t="s">
        <v>1652</v>
      </c>
      <c r="AB34" s="227" t="n">
        <v>1384</v>
      </c>
      <c r="AC34" s="226" t="s">
        <v>1653</v>
      </c>
      <c r="AD34" s="227" t="n">
        <v>1264</v>
      </c>
      <c r="AE34" s="226" t="s">
        <v>1654</v>
      </c>
      <c r="AF34" s="227" t="n">
        <v>1254</v>
      </c>
      <c r="AG34" s="226" t="s">
        <v>1655</v>
      </c>
      <c r="AH34" s="227" t="n">
        <v>1266</v>
      </c>
      <c r="AI34" s="226" t="s">
        <v>1656</v>
      </c>
      <c r="AJ34" s="227" t="n">
        <v>1223</v>
      </c>
      <c r="AK34" s="226" t="s">
        <v>1657</v>
      </c>
      <c r="AL34" s="227" t="n">
        <v>1149</v>
      </c>
      <c r="AM34" s="226" t="s">
        <v>1658</v>
      </c>
      <c r="AN34" s="227" t="n">
        <v>1112</v>
      </c>
      <c r="AO34" s="226" t="s">
        <v>1659</v>
      </c>
      <c r="AP34" s="227" t="n">
        <v>1006</v>
      </c>
      <c r="AQ34" s="226"/>
      <c r="AR34" s="227" t="s">
        <v>73</v>
      </c>
      <c r="AS34" s="226"/>
      <c r="AT34" s="227" t="s">
        <v>73</v>
      </c>
      <c r="AU34" s="226"/>
      <c r="AV34" s="227" t="s">
        <v>73</v>
      </c>
      <c r="AW34" s="226"/>
      <c r="AX34" s="227"/>
      <c r="AY34" s="226" t="s">
        <v>1660</v>
      </c>
      <c r="AZ34" s="228" t="n">
        <v>834</v>
      </c>
      <c r="BA34" s="226"/>
      <c r="BB34" s="227" t="s">
        <v>73</v>
      </c>
      <c r="BC34" s="226"/>
      <c r="BD34" s="227" t="s">
        <v>73</v>
      </c>
      <c r="BE34" s="226"/>
      <c r="BF34" s="227" t="s">
        <v>73</v>
      </c>
      <c r="BG34" s="226"/>
      <c r="BH34" s="227" t="s">
        <v>73</v>
      </c>
      <c r="BI34" s="226"/>
      <c r="BJ34" s="227" t="s">
        <v>73</v>
      </c>
      <c r="BK34" s="226"/>
      <c r="BL34" s="227"/>
      <c r="BN34" s="224" t="s">
        <v>73</v>
      </c>
      <c r="BP34" s="224" t="s">
        <v>73</v>
      </c>
      <c r="BR34" s="224" t="s">
        <v>73</v>
      </c>
      <c r="BT34" s="224" t="s">
        <v>73</v>
      </c>
      <c r="BV34" s="224" t="s">
        <v>73</v>
      </c>
      <c r="BX34" s="224" t="s">
        <v>73</v>
      </c>
      <c r="BZ34" s="224" t="s">
        <v>73</v>
      </c>
      <c r="CB34" s="224" t="s">
        <v>73</v>
      </c>
    </row>
    <row r="35" customFormat="false" ht="12.75" hidden="false" customHeight="false" outlineLevel="0" collapsed="false">
      <c r="B35" s="250" t="s">
        <v>1661</v>
      </c>
      <c r="C35" s="226" t="s">
        <v>1662</v>
      </c>
      <c r="D35" s="227" t="n">
        <v>1817</v>
      </c>
      <c r="E35" s="226" t="s">
        <v>1663</v>
      </c>
      <c r="F35" s="227" t="n">
        <v>1817</v>
      </c>
      <c r="G35" s="226"/>
      <c r="H35" s="227" t="s">
        <v>73</v>
      </c>
      <c r="I35" s="226" t="s">
        <v>1664</v>
      </c>
      <c r="J35" s="227" t="n">
        <v>1800</v>
      </c>
      <c r="K35" s="226" t="s">
        <v>1665</v>
      </c>
      <c r="L35" s="227" t="n">
        <v>1800</v>
      </c>
      <c r="M35" s="226" t="s">
        <v>1666</v>
      </c>
      <c r="N35" s="227" t="n">
        <v>1702</v>
      </c>
      <c r="O35" s="226" t="s">
        <v>1667</v>
      </c>
      <c r="P35" s="227" t="n">
        <v>1675</v>
      </c>
      <c r="Q35" s="226" t="s">
        <v>1668</v>
      </c>
      <c r="R35" s="227" t="n">
        <v>1568</v>
      </c>
      <c r="S35" s="226" t="s">
        <v>1669</v>
      </c>
      <c r="T35" s="227" t="n">
        <v>1646</v>
      </c>
      <c r="U35" s="226" t="s">
        <v>1670</v>
      </c>
      <c r="V35" s="227" t="n">
        <v>1432</v>
      </c>
      <c r="W35" s="226" t="s">
        <v>1671</v>
      </c>
      <c r="X35" s="227" t="n">
        <v>1436</v>
      </c>
      <c r="Y35" s="226" t="s">
        <v>1672</v>
      </c>
      <c r="Z35" s="227" t="n">
        <v>1233</v>
      </c>
      <c r="AA35" s="226" t="s">
        <v>1673</v>
      </c>
      <c r="AB35" s="227" t="n">
        <v>1458</v>
      </c>
      <c r="AC35" s="226" t="s">
        <v>1674</v>
      </c>
      <c r="AD35" s="227" t="n">
        <v>1326</v>
      </c>
      <c r="AE35" s="226" t="s">
        <v>1675</v>
      </c>
      <c r="AF35" s="227" t="n">
        <v>1290</v>
      </c>
      <c r="AG35" s="226" t="s">
        <v>1676</v>
      </c>
      <c r="AH35" s="227" t="n">
        <v>1314</v>
      </c>
      <c r="AI35" s="226" t="s">
        <v>1677</v>
      </c>
      <c r="AJ35" s="227" t="n">
        <v>1277</v>
      </c>
      <c r="AK35" s="226" t="s">
        <v>1678</v>
      </c>
      <c r="AL35" s="227" t="n">
        <v>1241</v>
      </c>
      <c r="AM35" s="226" t="s">
        <v>1679</v>
      </c>
      <c r="AN35" s="227" t="n">
        <v>1170</v>
      </c>
      <c r="AO35" s="226" t="s">
        <v>1680</v>
      </c>
      <c r="AP35" s="227" t="n">
        <v>1084</v>
      </c>
      <c r="AQ35" s="226" t="s">
        <v>1681</v>
      </c>
      <c r="AR35" s="227" t="s">
        <v>73</v>
      </c>
      <c r="AS35" s="226" t="s">
        <v>1682</v>
      </c>
      <c r="AT35" s="227" t="s">
        <v>73</v>
      </c>
      <c r="AU35" s="226" t="s">
        <v>1683</v>
      </c>
      <c r="AV35" s="227" t="s">
        <v>73</v>
      </c>
      <c r="AW35" s="226" t="s">
        <v>1684</v>
      </c>
      <c r="AX35" s="227"/>
      <c r="AY35" s="226" t="s">
        <v>1685</v>
      </c>
      <c r="AZ35" s="228" t="s">
        <v>73</v>
      </c>
      <c r="BA35" s="226" t="s">
        <v>1686</v>
      </c>
      <c r="BB35" s="227" t="s">
        <v>73</v>
      </c>
      <c r="BC35" s="226" t="s">
        <v>1687</v>
      </c>
      <c r="BD35" s="227" t="s">
        <v>73</v>
      </c>
      <c r="BE35" s="226" t="s">
        <v>1688</v>
      </c>
      <c r="BF35" s="227" t="s">
        <v>73</v>
      </c>
      <c r="BG35" s="226" t="s">
        <v>1689</v>
      </c>
      <c r="BH35" s="227" t="s">
        <v>73</v>
      </c>
      <c r="BI35" s="226" t="s">
        <v>1690</v>
      </c>
      <c r="BJ35" s="227" t="s">
        <v>73</v>
      </c>
      <c r="BK35" s="226" t="s">
        <v>1691</v>
      </c>
      <c r="BL35" s="227"/>
      <c r="BN35" s="224" t="s">
        <v>73</v>
      </c>
      <c r="BP35" s="224" t="s">
        <v>73</v>
      </c>
      <c r="BR35" s="224" t="s">
        <v>73</v>
      </c>
      <c r="BT35" s="224" t="s">
        <v>73</v>
      </c>
      <c r="BV35" s="224" t="s">
        <v>73</v>
      </c>
      <c r="BX35" s="224" t="s">
        <v>73</v>
      </c>
      <c r="BZ35" s="224" t="s">
        <v>73</v>
      </c>
      <c r="CB35" s="224" t="s">
        <v>73</v>
      </c>
    </row>
    <row r="36" customFormat="false" ht="12.75" hidden="false" customHeight="false" outlineLevel="0" collapsed="false">
      <c r="B36" s="250" t="s">
        <v>1692</v>
      </c>
      <c r="C36" s="226" t="s">
        <v>1693</v>
      </c>
      <c r="D36" s="227" t="n">
        <v>1799</v>
      </c>
      <c r="E36" s="226" t="s">
        <v>1694</v>
      </c>
      <c r="F36" s="227" t="n">
        <v>1799</v>
      </c>
      <c r="G36" s="226"/>
      <c r="H36" s="227" t="s">
        <v>73</v>
      </c>
      <c r="I36" s="226" t="s">
        <v>1695</v>
      </c>
      <c r="J36" s="227" t="n">
        <v>1767</v>
      </c>
      <c r="K36" s="226" t="s">
        <v>1696</v>
      </c>
      <c r="L36" s="227" t="n">
        <v>1767</v>
      </c>
      <c r="M36" s="226" t="s">
        <v>1697</v>
      </c>
      <c r="N36" s="227" t="n">
        <v>1681</v>
      </c>
      <c r="O36" s="226" t="s">
        <v>1698</v>
      </c>
      <c r="P36" s="227" t="n">
        <v>1655</v>
      </c>
      <c r="Q36" s="226" t="s">
        <v>1699</v>
      </c>
      <c r="R36" s="227" t="n">
        <v>1553</v>
      </c>
      <c r="S36" s="226" t="s">
        <v>1700</v>
      </c>
      <c r="T36" s="227" t="n">
        <v>1623</v>
      </c>
      <c r="U36" s="226" t="s">
        <v>1701</v>
      </c>
      <c r="V36" s="227" t="n">
        <v>1409</v>
      </c>
      <c r="W36" s="226" t="s">
        <v>1702</v>
      </c>
      <c r="X36" s="227" t="n">
        <v>1449</v>
      </c>
      <c r="Y36" s="226" t="s">
        <v>1703</v>
      </c>
      <c r="Z36" s="227" t="n">
        <v>1221</v>
      </c>
      <c r="AA36" s="226" t="s">
        <v>1704</v>
      </c>
      <c r="AB36" s="227" t="n">
        <v>1424</v>
      </c>
      <c r="AC36" s="226" t="s">
        <v>1705</v>
      </c>
      <c r="AD36" s="227" t="n">
        <v>1286</v>
      </c>
      <c r="AE36" s="226" t="s">
        <v>1706</v>
      </c>
      <c r="AF36" s="227" t="n">
        <v>1294</v>
      </c>
      <c r="AG36" s="226" t="s">
        <v>1707</v>
      </c>
      <c r="AH36" s="227" t="n">
        <v>1306</v>
      </c>
      <c r="AI36" s="226" t="s">
        <v>1708</v>
      </c>
      <c r="AJ36" s="227" t="n">
        <v>1262</v>
      </c>
      <c r="AK36" s="226" t="s">
        <v>1709</v>
      </c>
      <c r="AL36" s="227" t="n">
        <v>1197</v>
      </c>
      <c r="AM36" s="226" t="s">
        <v>1710</v>
      </c>
      <c r="AN36" s="227" t="n">
        <v>1167</v>
      </c>
      <c r="AO36" s="226" t="s">
        <v>1711</v>
      </c>
      <c r="AP36" s="227" t="n">
        <v>1052</v>
      </c>
      <c r="AQ36" s="226" t="s">
        <v>1712</v>
      </c>
      <c r="AR36" s="227" t="s">
        <v>73</v>
      </c>
      <c r="AS36" s="226" t="s">
        <v>1713</v>
      </c>
      <c r="AT36" s="227" t="s">
        <v>73</v>
      </c>
      <c r="AU36" s="226" t="s">
        <v>1714</v>
      </c>
      <c r="AV36" s="227" t="s">
        <v>73</v>
      </c>
      <c r="AW36" s="226" t="s">
        <v>1715</v>
      </c>
      <c r="AX36" s="227"/>
      <c r="AY36" s="226" t="s">
        <v>1716</v>
      </c>
      <c r="AZ36" s="228" t="n">
        <v>860</v>
      </c>
      <c r="BA36" s="226" t="s">
        <v>1717</v>
      </c>
      <c r="BB36" s="227" t="s">
        <v>73</v>
      </c>
      <c r="BC36" s="226" t="s">
        <v>1718</v>
      </c>
      <c r="BD36" s="227" t="s">
        <v>73</v>
      </c>
      <c r="BE36" s="226" t="s">
        <v>1719</v>
      </c>
      <c r="BF36" s="227" t="s">
        <v>73</v>
      </c>
      <c r="BG36" s="226" t="s">
        <v>1720</v>
      </c>
      <c r="BH36" s="227" t="s">
        <v>73</v>
      </c>
      <c r="BI36" s="226" t="s">
        <v>1721</v>
      </c>
      <c r="BJ36" s="227" t="s">
        <v>73</v>
      </c>
      <c r="BK36" s="226" t="s">
        <v>1722</v>
      </c>
      <c r="BL36" s="227"/>
      <c r="BM36" s="81"/>
      <c r="BN36" s="224" t="s">
        <v>73</v>
      </c>
      <c r="BP36" s="224" t="s">
        <v>73</v>
      </c>
      <c r="BR36" s="224" t="s">
        <v>73</v>
      </c>
      <c r="BT36" s="224" t="s">
        <v>73</v>
      </c>
      <c r="BV36" s="224" t="s">
        <v>73</v>
      </c>
      <c r="BX36" s="224" t="s">
        <v>73</v>
      </c>
      <c r="BZ36" s="224" t="s">
        <v>73</v>
      </c>
      <c r="CB36" s="224" t="s">
        <v>73</v>
      </c>
      <c r="CQ36" s="209"/>
      <c r="CR36" s="209"/>
    </row>
    <row r="37" customFormat="false" ht="12.75" hidden="false" customHeight="false" outlineLevel="0" collapsed="false">
      <c r="B37" s="250" t="s">
        <v>1723</v>
      </c>
      <c r="C37" s="226" t="s">
        <v>1724</v>
      </c>
      <c r="D37" s="227" t="n">
        <v>1721</v>
      </c>
      <c r="E37" s="226" t="s">
        <v>1725</v>
      </c>
      <c r="F37" s="227" t="n">
        <v>1721</v>
      </c>
      <c r="G37" s="226"/>
      <c r="H37" s="227" t="s">
        <v>73</v>
      </c>
      <c r="I37" s="226" t="s">
        <v>1726</v>
      </c>
      <c r="J37" s="227" t="n">
        <v>1691</v>
      </c>
      <c r="K37" s="226" t="s">
        <v>1727</v>
      </c>
      <c r="L37" s="227" t="n">
        <v>1691</v>
      </c>
      <c r="M37" s="226" t="s">
        <v>1728</v>
      </c>
      <c r="N37" s="227" t="n">
        <v>1608</v>
      </c>
      <c r="O37" s="226" t="s">
        <v>1729</v>
      </c>
      <c r="P37" s="227" t="n">
        <v>1583</v>
      </c>
      <c r="Q37" s="226" t="s">
        <v>1730</v>
      </c>
      <c r="R37" s="227" t="n">
        <v>1486</v>
      </c>
      <c r="S37" s="226" t="s">
        <v>1731</v>
      </c>
      <c r="T37" s="227" t="n">
        <v>1561</v>
      </c>
      <c r="U37" s="226" t="s">
        <v>1732</v>
      </c>
      <c r="V37" s="227" t="n">
        <v>1348</v>
      </c>
      <c r="W37" s="226" t="s">
        <v>1733</v>
      </c>
      <c r="X37" s="227" t="n">
        <v>1386</v>
      </c>
      <c r="Y37" s="226" t="s">
        <v>1734</v>
      </c>
      <c r="Z37" s="227" t="n">
        <v>1167</v>
      </c>
      <c r="AA37" s="226" t="s">
        <v>1735</v>
      </c>
      <c r="AB37" s="227" t="n">
        <v>1367</v>
      </c>
      <c r="AC37" s="226" t="s">
        <v>1736</v>
      </c>
      <c r="AD37" s="227" t="n">
        <v>1232</v>
      </c>
      <c r="AE37" s="226" t="s">
        <v>1737</v>
      </c>
      <c r="AF37" s="227" t="n">
        <v>1237</v>
      </c>
      <c r="AG37" s="226" t="s">
        <v>1738</v>
      </c>
      <c r="AH37" s="227" t="n">
        <v>1249</v>
      </c>
      <c r="AI37" s="226" t="s">
        <v>1739</v>
      </c>
      <c r="AJ37" s="227" t="n">
        <v>1243</v>
      </c>
      <c r="AK37" s="226" t="s">
        <v>1740</v>
      </c>
      <c r="AL37" s="227" t="n">
        <v>1132</v>
      </c>
      <c r="AM37" s="226" t="s">
        <v>1741</v>
      </c>
      <c r="AN37" s="227" t="n">
        <v>1107</v>
      </c>
      <c r="AO37" s="226" t="s">
        <v>1742</v>
      </c>
      <c r="AP37" s="227" t="n">
        <v>997</v>
      </c>
      <c r="AQ37" s="226" t="s">
        <v>1743</v>
      </c>
      <c r="AR37" s="227" t="s">
        <v>73</v>
      </c>
      <c r="AS37" s="226" t="s">
        <v>1744</v>
      </c>
      <c r="AT37" s="227" t="s">
        <v>73</v>
      </c>
      <c r="AU37" s="226" t="s">
        <v>1745</v>
      </c>
      <c r="AV37" s="227" t="s">
        <v>73</v>
      </c>
      <c r="AW37" s="226" t="s">
        <v>1746</v>
      </c>
      <c r="AX37" s="227"/>
      <c r="AY37" s="226" t="s">
        <v>1747</v>
      </c>
      <c r="AZ37" s="228" t="n">
        <v>822</v>
      </c>
      <c r="BA37" s="226" t="s">
        <v>1748</v>
      </c>
      <c r="BB37" s="227" t="s">
        <v>73</v>
      </c>
      <c r="BC37" s="226" t="s">
        <v>1749</v>
      </c>
      <c r="BD37" s="227" t="s">
        <v>73</v>
      </c>
      <c r="BE37" s="226" t="s">
        <v>1750</v>
      </c>
      <c r="BF37" s="227" t="s">
        <v>73</v>
      </c>
      <c r="BG37" s="226" t="s">
        <v>1751</v>
      </c>
      <c r="BH37" s="227" t="s">
        <v>73</v>
      </c>
      <c r="BI37" s="226" t="s">
        <v>1752</v>
      </c>
      <c r="BJ37" s="227" t="s">
        <v>73</v>
      </c>
      <c r="BK37" s="226" t="s">
        <v>1753</v>
      </c>
      <c r="BL37" s="227"/>
      <c r="BN37" s="224" t="s">
        <v>73</v>
      </c>
      <c r="BP37" s="224" t="s">
        <v>73</v>
      </c>
      <c r="BR37" s="224" t="s">
        <v>73</v>
      </c>
      <c r="BT37" s="224" t="s">
        <v>73</v>
      </c>
      <c r="BV37" s="224" t="s">
        <v>73</v>
      </c>
      <c r="BX37" s="224" t="s">
        <v>73</v>
      </c>
      <c r="BZ37" s="224" t="s">
        <v>73</v>
      </c>
      <c r="CB37" s="224" t="s">
        <v>73</v>
      </c>
    </row>
    <row r="38" customFormat="false" ht="12.75" hidden="false" customHeight="false" outlineLevel="0" collapsed="false">
      <c r="B38" s="250" t="s">
        <v>1754</v>
      </c>
      <c r="C38" s="226" t="s">
        <v>1755</v>
      </c>
      <c r="D38" s="227" t="n">
        <v>1783</v>
      </c>
      <c r="E38" s="226" t="s">
        <v>1756</v>
      </c>
      <c r="F38" s="227" t="n">
        <v>1783</v>
      </c>
      <c r="G38" s="226"/>
      <c r="H38" s="227" t="s">
        <v>73</v>
      </c>
      <c r="I38" s="226" t="s">
        <v>1757</v>
      </c>
      <c r="J38" s="227" t="n">
        <v>1762</v>
      </c>
      <c r="K38" s="226" t="s">
        <v>1758</v>
      </c>
      <c r="L38" s="227" t="s">
        <v>73</v>
      </c>
      <c r="M38" s="226" t="s">
        <v>1759</v>
      </c>
      <c r="N38" s="227" t="s">
        <v>73</v>
      </c>
      <c r="O38" s="226" t="s">
        <v>1760</v>
      </c>
      <c r="P38" s="227" t="n">
        <v>1651</v>
      </c>
      <c r="Q38" s="226" t="s">
        <v>1761</v>
      </c>
      <c r="R38" s="227" t="n">
        <v>1551</v>
      </c>
      <c r="S38" s="226" t="s">
        <v>1762</v>
      </c>
      <c r="T38" s="227" t="s">
        <v>73</v>
      </c>
      <c r="U38" s="226" t="s">
        <v>1763</v>
      </c>
      <c r="V38" s="227" t="n">
        <v>1409</v>
      </c>
      <c r="W38" s="226" t="s">
        <v>1764</v>
      </c>
      <c r="X38" s="227" t="s">
        <v>73</v>
      </c>
      <c r="Y38" s="226" t="s">
        <v>1765</v>
      </c>
      <c r="Z38" s="227" t="n">
        <v>1223</v>
      </c>
      <c r="AA38" s="226" t="s">
        <v>1766</v>
      </c>
      <c r="AB38" s="227" t="s">
        <v>73</v>
      </c>
      <c r="AC38" s="226" t="s">
        <v>1767</v>
      </c>
      <c r="AD38" s="227" t="n">
        <v>1286</v>
      </c>
      <c r="AE38" s="226" t="s">
        <v>1768</v>
      </c>
      <c r="AF38" s="227" t="n">
        <v>1293</v>
      </c>
      <c r="AG38" s="226" t="s">
        <v>1769</v>
      </c>
      <c r="AH38" s="227" t="s">
        <v>73</v>
      </c>
      <c r="AI38" s="226" t="s">
        <v>1770</v>
      </c>
      <c r="AJ38" s="227" t="n">
        <v>1259</v>
      </c>
      <c r="AK38" s="226" t="s">
        <v>1771</v>
      </c>
      <c r="AL38" s="227" t="n">
        <v>1195</v>
      </c>
      <c r="AM38" s="226" t="s">
        <v>1772</v>
      </c>
      <c r="AN38" s="227" t="n">
        <v>1165</v>
      </c>
      <c r="AO38" s="226" t="s">
        <v>1773</v>
      </c>
      <c r="AP38" s="227" t="n">
        <v>1052</v>
      </c>
      <c r="AQ38" s="226" t="s">
        <v>1774</v>
      </c>
      <c r="AR38" s="227" t="s">
        <v>73</v>
      </c>
      <c r="AS38" s="226" t="s">
        <v>1775</v>
      </c>
      <c r="AT38" s="227" t="s">
        <v>73</v>
      </c>
      <c r="AU38" s="226" t="s">
        <v>1776</v>
      </c>
      <c r="AV38" s="227" t="s">
        <v>73</v>
      </c>
      <c r="AW38" s="226" t="s">
        <v>1777</v>
      </c>
      <c r="AX38" s="227"/>
      <c r="AY38" s="226" t="s">
        <v>1778</v>
      </c>
      <c r="AZ38" s="227" t="s">
        <v>73</v>
      </c>
      <c r="BA38" s="226" t="s">
        <v>1779</v>
      </c>
      <c r="BB38" s="227" t="s">
        <v>73</v>
      </c>
      <c r="BC38" s="226" t="s">
        <v>1780</v>
      </c>
      <c r="BD38" s="227" t="s">
        <v>73</v>
      </c>
      <c r="BE38" s="226" t="s">
        <v>1781</v>
      </c>
      <c r="BF38" s="227" t="s">
        <v>73</v>
      </c>
      <c r="BG38" s="226" t="s">
        <v>1782</v>
      </c>
      <c r="BH38" s="227" t="s">
        <v>73</v>
      </c>
      <c r="BI38" s="226" t="s">
        <v>1783</v>
      </c>
      <c r="BJ38" s="227" t="s">
        <v>73</v>
      </c>
      <c r="BK38" s="226" t="s">
        <v>1784</v>
      </c>
      <c r="BL38" s="227"/>
      <c r="BN38" s="224" t="s">
        <v>73</v>
      </c>
      <c r="BP38" s="224" t="s">
        <v>73</v>
      </c>
      <c r="BR38" s="224" t="s">
        <v>73</v>
      </c>
      <c r="BT38" s="224" t="s">
        <v>73</v>
      </c>
      <c r="BV38" s="224" t="s">
        <v>73</v>
      </c>
      <c r="BX38" s="224" t="s">
        <v>73</v>
      </c>
      <c r="BZ38" s="224" t="s">
        <v>73</v>
      </c>
      <c r="CB38" s="224" t="s">
        <v>73</v>
      </c>
    </row>
    <row r="39" customFormat="false" ht="12.75" hidden="false" customHeight="false" outlineLevel="0" collapsed="false">
      <c r="B39" s="244" t="s">
        <v>1785</v>
      </c>
      <c r="C39" s="226" t="s">
        <v>1786</v>
      </c>
      <c r="D39" s="227" t="n">
        <v>1721</v>
      </c>
      <c r="E39" s="226" t="s">
        <v>1787</v>
      </c>
      <c r="F39" s="227" t="n">
        <v>1721</v>
      </c>
      <c r="G39" s="226"/>
      <c r="H39" s="227" t="s">
        <v>73</v>
      </c>
      <c r="I39" s="226" t="s">
        <v>1788</v>
      </c>
      <c r="J39" s="227" t="n">
        <v>1691</v>
      </c>
      <c r="K39" s="226" t="s">
        <v>1789</v>
      </c>
      <c r="L39" s="227" t="n">
        <v>1691</v>
      </c>
      <c r="M39" s="226" t="s">
        <v>1790</v>
      </c>
      <c r="N39" s="227" t="n">
        <v>1608</v>
      </c>
      <c r="O39" s="226" t="s">
        <v>1791</v>
      </c>
      <c r="P39" s="227" t="n">
        <v>1583</v>
      </c>
      <c r="Q39" s="226" t="s">
        <v>1792</v>
      </c>
      <c r="R39" s="227" t="n">
        <v>1486</v>
      </c>
      <c r="S39" s="226" t="s">
        <v>1793</v>
      </c>
      <c r="T39" s="227" t="n">
        <v>1561</v>
      </c>
      <c r="U39" s="226" t="s">
        <v>1794</v>
      </c>
      <c r="V39" s="227" t="n">
        <v>1348</v>
      </c>
      <c r="W39" s="226"/>
      <c r="X39" s="227" t="s">
        <v>73</v>
      </c>
      <c r="Y39" s="226"/>
      <c r="Z39" s="227" t="n">
        <v>1167</v>
      </c>
      <c r="AA39" s="226" t="s">
        <v>1795</v>
      </c>
      <c r="AB39" s="227" t="n">
        <v>1367</v>
      </c>
      <c r="AC39" s="226" t="s">
        <v>1796</v>
      </c>
      <c r="AD39" s="227" t="n">
        <v>1232</v>
      </c>
      <c r="AE39" s="226" t="s">
        <v>1797</v>
      </c>
      <c r="AF39" s="227" t="n">
        <v>1237</v>
      </c>
      <c r="AG39" s="226" t="s">
        <v>1798</v>
      </c>
      <c r="AH39" s="227" t="n">
        <v>1249</v>
      </c>
      <c r="AI39" s="226" t="s">
        <v>1799</v>
      </c>
      <c r="AJ39" s="227" t="n">
        <v>1243</v>
      </c>
      <c r="AK39" s="226" t="s">
        <v>1800</v>
      </c>
      <c r="AL39" s="227" t="n">
        <v>1130</v>
      </c>
      <c r="AM39" s="226" t="s">
        <v>1801</v>
      </c>
      <c r="AN39" s="227" t="n">
        <v>1107</v>
      </c>
      <c r="AO39" s="226" t="s">
        <v>1802</v>
      </c>
      <c r="AP39" s="227" t="n">
        <v>997</v>
      </c>
      <c r="AQ39" s="226" t="s">
        <v>1803</v>
      </c>
      <c r="AR39" s="227" t="s">
        <v>73</v>
      </c>
      <c r="AS39" s="226" t="s">
        <v>1804</v>
      </c>
      <c r="AT39" s="227" t="s">
        <v>73</v>
      </c>
      <c r="AU39" s="226" t="s">
        <v>1805</v>
      </c>
      <c r="AV39" s="227" t="s">
        <v>73</v>
      </c>
      <c r="AW39" s="226" t="s">
        <v>1806</v>
      </c>
      <c r="AX39" s="227"/>
      <c r="AY39" s="226" t="s">
        <v>1807</v>
      </c>
      <c r="AZ39" s="227" t="s">
        <v>73</v>
      </c>
      <c r="BA39" s="226" t="s">
        <v>1808</v>
      </c>
      <c r="BB39" s="227" t="s">
        <v>73</v>
      </c>
      <c r="BC39" s="226" t="s">
        <v>1809</v>
      </c>
      <c r="BD39" s="227" t="s">
        <v>73</v>
      </c>
      <c r="BE39" s="226" t="s">
        <v>1810</v>
      </c>
      <c r="BF39" s="227" t="s">
        <v>73</v>
      </c>
      <c r="BG39" s="226" t="s">
        <v>1811</v>
      </c>
      <c r="BH39" s="227" t="s">
        <v>73</v>
      </c>
      <c r="BI39" s="226" t="s">
        <v>1812</v>
      </c>
      <c r="BJ39" s="227" t="s">
        <v>73</v>
      </c>
      <c r="BK39" s="226" t="s">
        <v>1813</v>
      </c>
      <c r="BL39" s="227"/>
      <c r="BN39" s="224" t="s">
        <v>73</v>
      </c>
      <c r="BP39" s="224" t="s">
        <v>73</v>
      </c>
      <c r="BR39" s="224" t="s">
        <v>73</v>
      </c>
      <c r="BT39" s="224" t="s">
        <v>73</v>
      </c>
      <c r="BV39" s="224" t="s">
        <v>73</v>
      </c>
      <c r="BX39" s="224" t="s">
        <v>73</v>
      </c>
      <c r="BZ39" s="224" t="s">
        <v>73</v>
      </c>
      <c r="CB39" s="224" t="s">
        <v>73</v>
      </c>
    </row>
    <row r="40" customFormat="false" ht="12.75" hidden="false" customHeight="false" outlineLevel="0" collapsed="false">
      <c r="B40" s="244" t="s">
        <v>22</v>
      </c>
      <c r="C40" s="226" t="s">
        <v>1814</v>
      </c>
      <c r="D40" s="227" t="n">
        <v>1773</v>
      </c>
      <c r="E40" s="226" t="s">
        <v>1815</v>
      </c>
      <c r="F40" s="227" t="n">
        <v>1773</v>
      </c>
      <c r="G40" s="226"/>
      <c r="H40" s="227" t="s">
        <v>73</v>
      </c>
      <c r="I40" s="226" t="s">
        <v>1816</v>
      </c>
      <c r="J40" s="227" t="n">
        <v>1742</v>
      </c>
      <c r="K40" s="226" t="s">
        <v>1817</v>
      </c>
      <c r="L40" s="227" t="n">
        <v>1742</v>
      </c>
      <c r="M40" s="226" t="s">
        <v>1818</v>
      </c>
      <c r="N40" s="227" t="n">
        <v>1656</v>
      </c>
      <c r="O40" s="226" t="s">
        <v>1819</v>
      </c>
      <c r="P40" s="227" t="n">
        <v>1630</v>
      </c>
      <c r="Q40" s="226" t="s">
        <v>1820</v>
      </c>
      <c r="R40" s="227" t="n">
        <v>1531</v>
      </c>
      <c r="S40" s="226" t="s">
        <v>1821</v>
      </c>
      <c r="T40" s="227" t="n">
        <v>1600</v>
      </c>
      <c r="U40" s="226" t="s">
        <v>1822</v>
      </c>
      <c r="V40" s="227" t="n">
        <v>1388</v>
      </c>
      <c r="W40" s="226" t="s">
        <v>1823</v>
      </c>
      <c r="X40" s="227" t="n">
        <v>1428</v>
      </c>
      <c r="Y40" s="226" t="s">
        <v>1824</v>
      </c>
      <c r="Z40" s="227" t="n">
        <v>1202</v>
      </c>
      <c r="AA40" s="226" t="s">
        <v>1825</v>
      </c>
      <c r="AB40" s="227" t="n">
        <v>1403</v>
      </c>
      <c r="AC40" s="226" t="s">
        <v>1826</v>
      </c>
      <c r="AD40" s="227" t="n">
        <v>1267</v>
      </c>
      <c r="AE40" s="226" t="s">
        <v>1827</v>
      </c>
      <c r="AF40" s="227" t="n">
        <v>1274</v>
      </c>
      <c r="AG40" s="226" t="s">
        <v>1828</v>
      </c>
      <c r="AH40" s="227" t="n">
        <v>1286</v>
      </c>
      <c r="AI40" s="226" t="s">
        <v>1829</v>
      </c>
      <c r="AJ40" s="227" t="n">
        <v>1243</v>
      </c>
      <c r="AK40" s="226" t="s">
        <v>1830</v>
      </c>
      <c r="AL40" s="227" t="n">
        <v>1179</v>
      </c>
      <c r="AM40" s="226" t="s">
        <v>1831</v>
      </c>
      <c r="AN40" s="227" t="n">
        <v>1149</v>
      </c>
      <c r="AO40" s="226" t="s">
        <v>1832</v>
      </c>
      <c r="AP40" s="227" t="n">
        <v>1036</v>
      </c>
      <c r="AQ40" s="226" t="s">
        <v>1833</v>
      </c>
      <c r="AR40" s="227" t="s">
        <v>73</v>
      </c>
      <c r="AS40" s="226" t="s">
        <v>1834</v>
      </c>
      <c r="AT40" s="227" t="s">
        <v>73</v>
      </c>
      <c r="AU40" s="226" t="s">
        <v>1835</v>
      </c>
      <c r="AV40" s="227" t="s">
        <v>73</v>
      </c>
      <c r="AW40" s="226" t="s">
        <v>1836</v>
      </c>
      <c r="AX40" s="227"/>
      <c r="AY40" s="226" t="s">
        <v>1837</v>
      </c>
      <c r="AZ40" s="227" t="s">
        <v>73</v>
      </c>
      <c r="BA40" s="226" t="s">
        <v>1838</v>
      </c>
      <c r="BB40" s="227" t="s">
        <v>73</v>
      </c>
      <c r="BC40" s="226" t="s">
        <v>1839</v>
      </c>
      <c r="BD40" s="227" t="s">
        <v>73</v>
      </c>
      <c r="BE40" s="226" t="s">
        <v>1840</v>
      </c>
      <c r="BF40" s="227" t="s">
        <v>73</v>
      </c>
      <c r="BG40" s="226" t="s">
        <v>1841</v>
      </c>
      <c r="BH40" s="227" t="s">
        <v>73</v>
      </c>
      <c r="BI40" s="226" t="s">
        <v>1842</v>
      </c>
      <c r="BJ40" s="227" t="s">
        <v>73</v>
      </c>
      <c r="BK40" s="226" t="s">
        <v>1843</v>
      </c>
      <c r="BL40" s="227"/>
      <c r="BN40" s="224" t="s">
        <v>73</v>
      </c>
      <c r="BP40" s="224" t="s">
        <v>73</v>
      </c>
      <c r="BR40" s="224" t="s">
        <v>73</v>
      </c>
      <c r="BT40" s="224" t="s">
        <v>73</v>
      </c>
      <c r="BV40" s="224" t="s">
        <v>73</v>
      </c>
      <c r="BX40" s="224" t="s">
        <v>73</v>
      </c>
      <c r="BZ40" s="224" t="s">
        <v>73</v>
      </c>
      <c r="CB40" s="224" t="s">
        <v>73</v>
      </c>
    </row>
    <row r="41" customFormat="false" ht="12.75" hidden="false" customHeight="false" outlineLevel="0" collapsed="false">
      <c r="B41" s="244" t="s">
        <v>1844</v>
      </c>
      <c r="C41" s="226" t="s">
        <v>1845</v>
      </c>
      <c r="D41" s="227" t="s">
        <v>73</v>
      </c>
      <c r="E41" s="226" t="s">
        <v>1846</v>
      </c>
      <c r="F41" s="227" t="s">
        <v>73</v>
      </c>
      <c r="G41" s="226"/>
      <c r="H41" s="227" t="s">
        <v>73</v>
      </c>
      <c r="I41" s="226" t="s">
        <v>1847</v>
      </c>
      <c r="J41" s="227" t="s">
        <v>73</v>
      </c>
      <c r="K41" s="226" t="s">
        <v>1848</v>
      </c>
      <c r="L41" s="227" t="n">
        <v>1716</v>
      </c>
      <c r="M41" s="226" t="s">
        <v>1849</v>
      </c>
      <c r="N41" s="227" t="n">
        <v>1632</v>
      </c>
      <c r="O41" s="226" t="s">
        <v>1850</v>
      </c>
      <c r="P41" s="227" t="n">
        <v>1609</v>
      </c>
      <c r="Q41" s="226" t="s">
        <v>1851</v>
      </c>
      <c r="R41" s="227" t="n">
        <v>1508</v>
      </c>
      <c r="S41" s="226" t="s">
        <v>1852</v>
      </c>
      <c r="T41" s="227" t="s">
        <v>73</v>
      </c>
      <c r="U41" s="226" t="s">
        <v>1853</v>
      </c>
      <c r="V41" s="227" t="n">
        <v>1368</v>
      </c>
      <c r="W41" s="226"/>
      <c r="X41" s="227" t="s">
        <v>73</v>
      </c>
      <c r="Y41" s="226"/>
      <c r="Z41" s="227" t="s">
        <v>73</v>
      </c>
      <c r="AA41" s="226" t="s">
        <v>1854</v>
      </c>
      <c r="AB41" s="227" t="s">
        <v>73</v>
      </c>
      <c r="AC41" s="226" t="s">
        <v>1855</v>
      </c>
      <c r="AD41" s="227" t="s">
        <v>73</v>
      </c>
      <c r="AE41" s="226" t="s">
        <v>1856</v>
      </c>
      <c r="AF41" s="227" t="s">
        <v>73</v>
      </c>
      <c r="AG41" s="226" t="s">
        <v>1857</v>
      </c>
      <c r="AH41" s="227" t="s">
        <v>73</v>
      </c>
      <c r="AI41" s="226" t="s">
        <v>1858</v>
      </c>
      <c r="AJ41" s="227" t="s">
        <v>73</v>
      </c>
      <c r="AK41" s="226" t="s">
        <v>1859</v>
      </c>
      <c r="AL41" s="227" t="s">
        <v>73</v>
      </c>
      <c r="AM41" s="226" t="s">
        <v>1860</v>
      </c>
      <c r="AN41" s="227" t="s">
        <v>73</v>
      </c>
      <c r="AO41" s="226" t="s">
        <v>1861</v>
      </c>
      <c r="AP41" s="227" t="s">
        <v>73</v>
      </c>
      <c r="AQ41" s="226"/>
      <c r="AR41" s="227" t="s">
        <v>73</v>
      </c>
      <c r="AS41" s="226"/>
      <c r="AT41" s="227" t="s">
        <v>73</v>
      </c>
      <c r="AU41" s="226"/>
      <c r="AV41" s="227" t="s">
        <v>73</v>
      </c>
      <c r="AW41" s="226"/>
      <c r="AX41" s="227"/>
      <c r="AY41" s="226"/>
      <c r="AZ41" s="227" t="s">
        <v>73</v>
      </c>
      <c r="BA41" s="226"/>
      <c r="BB41" s="227" t="s">
        <v>73</v>
      </c>
      <c r="BC41" s="226" t="s">
        <v>1862</v>
      </c>
      <c r="BD41" s="227" t="s">
        <v>73</v>
      </c>
      <c r="BE41" s="226"/>
      <c r="BF41" s="227" t="s">
        <v>73</v>
      </c>
      <c r="BG41" s="226"/>
      <c r="BH41" s="227" t="s">
        <v>73</v>
      </c>
      <c r="BI41" s="226"/>
      <c r="BJ41" s="227" t="s">
        <v>73</v>
      </c>
      <c r="BK41" s="226"/>
      <c r="BL41" s="227"/>
      <c r="BN41" s="224" t="s">
        <v>73</v>
      </c>
      <c r="BP41" s="224" t="s">
        <v>73</v>
      </c>
      <c r="BR41" s="224" t="s">
        <v>73</v>
      </c>
      <c r="BT41" s="224" t="s">
        <v>73</v>
      </c>
      <c r="BV41" s="224" t="s">
        <v>73</v>
      </c>
      <c r="BX41" s="224" t="s">
        <v>73</v>
      </c>
      <c r="BZ41" s="224" t="s">
        <v>73</v>
      </c>
      <c r="CB41" s="224" t="s">
        <v>73</v>
      </c>
    </row>
    <row r="42" customFormat="false" ht="13.5" hidden="false" customHeight="false" outlineLevel="0" collapsed="false">
      <c r="B42" s="244" t="s">
        <v>1863</v>
      </c>
      <c r="C42" s="226"/>
      <c r="D42" s="227" t="s">
        <v>73</v>
      </c>
      <c r="E42" s="226"/>
      <c r="F42" s="227" t="s">
        <v>73</v>
      </c>
      <c r="G42" s="226"/>
      <c r="H42" s="227" t="s">
        <v>73</v>
      </c>
      <c r="I42" s="226"/>
      <c r="J42" s="227" t="s">
        <v>73</v>
      </c>
      <c r="K42" s="226"/>
      <c r="L42" s="227" t="s">
        <v>73</v>
      </c>
      <c r="M42" s="226"/>
      <c r="N42" s="227" t="s">
        <v>73</v>
      </c>
      <c r="O42" s="226"/>
      <c r="P42" s="227" t="s">
        <v>73</v>
      </c>
      <c r="Q42" s="226"/>
      <c r="R42" s="227" t="s">
        <v>73</v>
      </c>
      <c r="S42" s="226"/>
      <c r="T42" s="227" t="s">
        <v>73</v>
      </c>
      <c r="U42" s="226"/>
      <c r="V42" s="227" t="s">
        <v>73</v>
      </c>
      <c r="W42" s="226"/>
      <c r="X42" s="227" t="s">
        <v>73</v>
      </c>
      <c r="Y42" s="226"/>
      <c r="Z42" s="227" t="s">
        <v>73</v>
      </c>
      <c r="AA42" s="226"/>
      <c r="AB42" s="227" t="s">
        <v>73</v>
      </c>
      <c r="AC42" s="226"/>
      <c r="AD42" s="227" t="s">
        <v>73</v>
      </c>
      <c r="AE42" s="226"/>
      <c r="AF42" s="227" t="s">
        <v>73</v>
      </c>
      <c r="AG42" s="226"/>
      <c r="AH42" s="227" t="s">
        <v>73</v>
      </c>
      <c r="AI42" s="226"/>
      <c r="AJ42" s="227" t="s">
        <v>73</v>
      </c>
      <c r="AK42" s="226"/>
      <c r="AL42" s="227" t="s">
        <v>73</v>
      </c>
      <c r="AM42" s="226"/>
      <c r="AN42" s="227" t="s">
        <v>73</v>
      </c>
      <c r="AO42" s="226"/>
      <c r="AP42" s="227" t="s">
        <v>73</v>
      </c>
      <c r="AQ42" s="226"/>
      <c r="AR42" s="227" t="s">
        <v>73</v>
      </c>
      <c r="AS42" s="226"/>
      <c r="AT42" s="227" t="s">
        <v>73</v>
      </c>
      <c r="AU42" s="226"/>
      <c r="AV42" s="227" t="s">
        <v>73</v>
      </c>
      <c r="AW42" s="226"/>
      <c r="AX42" s="227"/>
      <c r="AY42" s="226"/>
      <c r="AZ42" s="227" t="s">
        <v>73</v>
      </c>
      <c r="BA42" s="226"/>
      <c r="BB42" s="227" t="s">
        <v>73</v>
      </c>
      <c r="BC42" s="226"/>
      <c r="BD42" s="227" t="s">
        <v>73</v>
      </c>
      <c r="BE42" s="226"/>
      <c r="BF42" s="227" t="s">
        <v>73</v>
      </c>
      <c r="BG42" s="226"/>
      <c r="BH42" s="227" t="s">
        <v>73</v>
      </c>
      <c r="BI42" s="226"/>
      <c r="BJ42" s="227" t="s">
        <v>73</v>
      </c>
      <c r="BK42" s="226"/>
      <c r="BL42" s="227"/>
      <c r="BN42" s="224" t="s">
        <v>73</v>
      </c>
      <c r="BP42" s="224" t="s">
        <v>73</v>
      </c>
      <c r="BR42" s="224" t="s">
        <v>73</v>
      </c>
      <c r="BT42" s="224" t="s">
        <v>73</v>
      </c>
      <c r="BV42" s="224" t="s">
        <v>73</v>
      </c>
      <c r="BX42" s="224" t="s">
        <v>73</v>
      </c>
      <c r="BZ42" s="224" t="s">
        <v>73</v>
      </c>
      <c r="CB42" s="224" t="s">
        <v>73</v>
      </c>
    </row>
    <row r="43" customFormat="false" ht="12.75" hidden="false" customHeight="false" outlineLevel="0" collapsed="false">
      <c r="B43" s="243" t="s">
        <v>26</v>
      </c>
      <c r="C43" s="221" t="s">
        <v>1864</v>
      </c>
      <c r="D43" s="222" t="n">
        <v>258</v>
      </c>
      <c r="E43" s="221" t="s">
        <v>1865</v>
      </c>
      <c r="F43" s="222" t="n">
        <v>258</v>
      </c>
      <c r="G43" s="221"/>
      <c r="H43" s="222" t="s">
        <v>73</v>
      </c>
      <c r="I43" s="221" t="s">
        <v>1866</v>
      </c>
      <c r="J43" s="222" t="n">
        <v>255</v>
      </c>
      <c r="K43" s="221" t="s">
        <v>1867</v>
      </c>
      <c r="L43" s="222" t="n">
        <v>255</v>
      </c>
      <c r="M43" s="221" t="s">
        <v>1868</v>
      </c>
      <c r="N43" s="222" t="n">
        <v>250</v>
      </c>
      <c r="O43" s="221" t="s">
        <v>1869</v>
      </c>
      <c r="P43" s="222" t="n">
        <v>246</v>
      </c>
      <c r="Q43" s="221" t="s">
        <v>1870</v>
      </c>
      <c r="R43" s="222" t="n">
        <v>230</v>
      </c>
      <c r="S43" s="221" t="s">
        <v>1871</v>
      </c>
      <c r="T43" s="222" t="n">
        <v>196</v>
      </c>
      <c r="U43" s="221" t="s">
        <v>1872</v>
      </c>
      <c r="V43" s="222" t="n">
        <v>156</v>
      </c>
      <c r="W43" s="221" t="s">
        <v>1873</v>
      </c>
      <c r="X43" s="222" t="n">
        <v>181</v>
      </c>
      <c r="Y43" s="221" t="s">
        <v>1874</v>
      </c>
      <c r="Z43" s="222" t="n">
        <v>152</v>
      </c>
      <c r="AA43" s="221" t="s">
        <v>1875</v>
      </c>
      <c r="AB43" s="222" t="n">
        <v>239</v>
      </c>
      <c r="AC43" s="221" t="s">
        <v>1876</v>
      </c>
      <c r="AD43" s="222" t="n">
        <v>212</v>
      </c>
      <c r="AE43" s="221" t="s">
        <v>1877</v>
      </c>
      <c r="AF43" s="222" t="n">
        <v>221</v>
      </c>
      <c r="AG43" s="221" t="s">
        <v>1878</v>
      </c>
      <c r="AH43" s="222" t="n">
        <v>229</v>
      </c>
      <c r="AI43" s="221" t="s">
        <v>1879</v>
      </c>
      <c r="AJ43" s="222" t="n">
        <v>150</v>
      </c>
      <c r="AK43" s="221" t="s">
        <v>1880</v>
      </c>
      <c r="AL43" s="222" t="n">
        <v>143</v>
      </c>
      <c r="AM43" s="221" t="s">
        <v>1881</v>
      </c>
      <c r="AN43" s="222" t="n">
        <v>133</v>
      </c>
      <c r="AO43" s="221" t="s">
        <v>1882</v>
      </c>
      <c r="AP43" s="222" t="n">
        <v>122</v>
      </c>
      <c r="AQ43" s="221" t="s">
        <v>1883</v>
      </c>
      <c r="AR43" s="222" t="n">
        <v>131</v>
      </c>
      <c r="AS43" s="221" t="s">
        <v>1884</v>
      </c>
      <c r="AT43" s="222" t="s">
        <v>73</v>
      </c>
      <c r="AU43" s="221" t="s">
        <v>1885</v>
      </c>
      <c r="AV43" s="222" t="s">
        <v>73</v>
      </c>
      <c r="AW43" s="221" t="s">
        <v>1886</v>
      </c>
      <c r="AX43" s="222"/>
      <c r="AY43" s="221" t="s">
        <v>1887</v>
      </c>
      <c r="AZ43" s="222" t="n">
        <v>110</v>
      </c>
      <c r="BA43" s="221" t="s">
        <v>1888</v>
      </c>
      <c r="BB43" s="222" t="n">
        <v>122</v>
      </c>
      <c r="BC43" s="221" t="s">
        <v>1889</v>
      </c>
      <c r="BD43" s="222" t="n">
        <v>133</v>
      </c>
      <c r="BE43" s="221" t="s">
        <v>1890</v>
      </c>
      <c r="BF43" s="222" t="s">
        <v>73</v>
      </c>
      <c r="BG43" s="221" t="s">
        <v>1891</v>
      </c>
      <c r="BH43" s="222" t="s">
        <v>73</v>
      </c>
      <c r="BI43" s="221" t="s">
        <v>1892</v>
      </c>
      <c r="BJ43" s="222" t="s">
        <v>73</v>
      </c>
      <c r="BK43" s="221" t="s">
        <v>1893</v>
      </c>
      <c r="BL43" s="222"/>
      <c r="BM43" s="223"/>
      <c r="BN43" s="249" t="s">
        <v>73</v>
      </c>
      <c r="BO43" s="223"/>
      <c r="BP43" s="249" t="s">
        <v>73</v>
      </c>
      <c r="BQ43" s="223"/>
      <c r="BR43" s="249" t="s">
        <v>73</v>
      </c>
      <c r="BS43" s="223"/>
      <c r="BT43" s="249" t="s">
        <v>73</v>
      </c>
      <c r="BU43" s="223"/>
      <c r="BV43" s="249" t="s">
        <v>73</v>
      </c>
      <c r="BW43" s="223"/>
      <c r="BX43" s="249" t="s">
        <v>73</v>
      </c>
      <c r="BY43" s="223"/>
      <c r="BZ43" s="249" t="s">
        <v>73</v>
      </c>
      <c r="CA43" s="223"/>
      <c r="CB43" s="249" t="s">
        <v>73</v>
      </c>
    </row>
    <row r="44" customFormat="false" ht="12.75" hidden="false" customHeight="false" outlineLevel="0" collapsed="false">
      <c r="B44" s="244" t="s">
        <v>29</v>
      </c>
      <c r="C44" s="226" t="s">
        <v>1894</v>
      </c>
      <c r="D44" s="227" t="n">
        <v>262</v>
      </c>
      <c r="E44" s="226" t="s">
        <v>1895</v>
      </c>
      <c r="F44" s="227" t="n">
        <v>262</v>
      </c>
      <c r="G44" s="226"/>
      <c r="H44" s="227" t="s">
        <v>73</v>
      </c>
      <c r="I44" s="226" t="s">
        <v>1896</v>
      </c>
      <c r="J44" s="227" t="n">
        <v>260</v>
      </c>
      <c r="K44" s="226" t="s">
        <v>1897</v>
      </c>
      <c r="L44" s="227" t="n">
        <v>260</v>
      </c>
      <c r="M44" s="226" t="s">
        <v>1898</v>
      </c>
      <c r="N44" s="227" t="n">
        <v>255</v>
      </c>
      <c r="O44" s="226" t="s">
        <v>1899</v>
      </c>
      <c r="P44" s="227" t="n">
        <v>251</v>
      </c>
      <c r="Q44" s="226" t="s">
        <v>1900</v>
      </c>
      <c r="R44" s="227" t="n">
        <v>235</v>
      </c>
      <c r="S44" s="226" t="s">
        <v>1901</v>
      </c>
      <c r="T44" s="227" t="n">
        <v>200</v>
      </c>
      <c r="U44" s="226" t="s">
        <v>1902</v>
      </c>
      <c r="V44" s="227" t="n">
        <v>160</v>
      </c>
      <c r="W44" s="226" t="s">
        <v>1903</v>
      </c>
      <c r="X44" s="227" t="n">
        <v>185</v>
      </c>
      <c r="Y44" s="226" t="s">
        <v>1904</v>
      </c>
      <c r="Z44" s="227" t="n">
        <v>156</v>
      </c>
      <c r="AA44" s="226" t="s">
        <v>1905</v>
      </c>
      <c r="AB44" s="227" t="n">
        <v>243</v>
      </c>
      <c r="AC44" s="226" t="s">
        <v>1906</v>
      </c>
      <c r="AD44" s="227" t="n">
        <v>216</v>
      </c>
      <c r="AE44" s="226" t="s">
        <v>1907</v>
      </c>
      <c r="AF44" s="227" t="n">
        <v>225</v>
      </c>
      <c r="AG44" s="226" t="s">
        <v>1908</v>
      </c>
      <c r="AH44" s="227" t="n">
        <v>233</v>
      </c>
      <c r="AI44" s="226" t="s">
        <v>1909</v>
      </c>
      <c r="AJ44" s="227" t="n">
        <v>154</v>
      </c>
      <c r="AK44" s="226" t="s">
        <v>1910</v>
      </c>
      <c r="AL44" s="227" t="n">
        <v>147</v>
      </c>
      <c r="AM44" s="226" t="s">
        <v>1911</v>
      </c>
      <c r="AN44" s="227" t="n">
        <v>137</v>
      </c>
      <c r="AO44" s="226" t="s">
        <v>1912</v>
      </c>
      <c r="AP44" s="227" t="n">
        <v>126</v>
      </c>
      <c r="AQ44" s="226" t="s">
        <v>1913</v>
      </c>
      <c r="AR44" s="227" t="n">
        <v>135</v>
      </c>
      <c r="AS44" s="226" t="s">
        <v>1914</v>
      </c>
      <c r="AT44" s="227" t="s">
        <v>73</v>
      </c>
      <c r="AU44" s="226" t="s">
        <v>1915</v>
      </c>
      <c r="AV44" s="227" t="s">
        <v>73</v>
      </c>
      <c r="AW44" s="226" t="s">
        <v>1916</v>
      </c>
      <c r="AX44" s="227"/>
      <c r="AY44" s="226" t="s">
        <v>1917</v>
      </c>
      <c r="AZ44" s="227" t="n">
        <v>114</v>
      </c>
      <c r="BA44" s="226" t="s">
        <v>1918</v>
      </c>
      <c r="BB44" s="227" t="n">
        <v>126</v>
      </c>
      <c r="BC44" s="226" t="s">
        <v>1919</v>
      </c>
      <c r="BD44" s="227" t="n">
        <v>137</v>
      </c>
      <c r="BE44" s="226" t="s">
        <v>1920</v>
      </c>
      <c r="BF44" s="227" t="s">
        <v>73</v>
      </c>
      <c r="BG44" s="226" t="s">
        <v>1921</v>
      </c>
      <c r="BH44" s="227" t="s">
        <v>73</v>
      </c>
      <c r="BI44" s="226" t="s">
        <v>1922</v>
      </c>
      <c r="BJ44" s="227" t="s">
        <v>73</v>
      </c>
      <c r="BK44" s="226" t="s">
        <v>1923</v>
      </c>
      <c r="BL44" s="227"/>
      <c r="BN44" s="224" t="s">
        <v>73</v>
      </c>
      <c r="BP44" s="224" t="s">
        <v>73</v>
      </c>
      <c r="BR44" s="224" t="s">
        <v>73</v>
      </c>
      <c r="BT44" s="224" t="s">
        <v>73</v>
      </c>
      <c r="BV44" s="224" t="s">
        <v>73</v>
      </c>
      <c r="BX44" s="224" t="s">
        <v>73</v>
      </c>
      <c r="BZ44" s="224" t="s">
        <v>73</v>
      </c>
      <c r="CB44" s="224" t="s">
        <v>73</v>
      </c>
    </row>
    <row r="45" customFormat="false" ht="12.75" hidden="false" customHeight="false" outlineLevel="0" collapsed="false">
      <c r="B45" s="251" t="s">
        <v>31</v>
      </c>
      <c r="C45" s="226" t="s">
        <v>1924</v>
      </c>
      <c r="D45" s="227" t="n">
        <v>277</v>
      </c>
      <c r="E45" s="226" t="s">
        <v>1925</v>
      </c>
      <c r="F45" s="227" t="n">
        <v>277</v>
      </c>
      <c r="G45" s="226"/>
      <c r="H45" s="227" t="s">
        <v>73</v>
      </c>
      <c r="I45" s="226" t="s">
        <v>1926</v>
      </c>
      <c r="J45" s="227" t="n">
        <v>274</v>
      </c>
      <c r="K45" s="226" t="s">
        <v>1927</v>
      </c>
      <c r="L45" s="227" t="n">
        <v>274</v>
      </c>
      <c r="M45" s="226" t="s">
        <v>1928</v>
      </c>
      <c r="N45" s="227" t="n">
        <v>269</v>
      </c>
      <c r="O45" s="226" t="s">
        <v>1929</v>
      </c>
      <c r="P45" s="227" t="n">
        <v>265</v>
      </c>
      <c r="Q45" s="226" t="s">
        <v>1930</v>
      </c>
      <c r="R45" s="227" t="n">
        <v>248</v>
      </c>
      <c r="S45" s="226" t="s">
        <v>1931</v>
      </c>
      <c r="T45" s="227" t="n">
        <v>211</v>
      </c>
      <c r="U45" s="226" t="s">
        <v>1932</v>
      </c>
      <c r="V45" s="227" t="n">
        <v>161</v>
      </c>
      <c r="W45" s="226" t="s">
        <v>1933</v>
      </c>
      <c r="X45" s="227" t="n">
        <v>196</v>
      </c>
      <c r="Y45" s="226" t="s">
        <v>1934</v>
      </c>
      <c r="Z45" s="227" t="n">
        <v>157</v>
      </c>
      <c r="AA45" s="226" t="s">
        <v>1935</v>
      </c>
      <c r="AB45" s="227" t="n">
        <v>244</v>
      </c>
      <c r="AC45" s="226" t="s">
        <v>1936</v>
      </c>
      <c r="AD45" s="227" t="n">
        <v>217</v>
      </c>
      <c r="AE45" s="226" t="s">
        <v>1937</v>
      </c>
      <c r="AF45" s="227" t="n">
        <v>238</v>
      </c>
      <c r="AG45" s="226" t="s">
        <v>1938</v>
      </c>
      <c r="AH45" s="227" t="n">
        <v>246</v>
      </c>
      <c r="AI45" s="226" t="s">
        <v>1939</v>
      </c>
      <c r="AJ45" s="227" t="n">
        <v>155</v>
      </c>
      <c r="AK45" s="226" t="s">
        <v>1940</v>
      </c>
      <c r="AL45" s="227" t="n">
        <v>147</v>
      </c>
      <c r="AM45" s="226" t="s">
        <v>1941</v>
      </c>
      <c r="AN45" s="227" t="n">
        <v>145</v>
      </c>
      <c r="AO45" s="226" t="s">
        <v>1942</v>
      </c>
      <c r="AP45" s="227" t="n">
        <v>133</v>
      </c>
      <c r="AQ45" s="226" t="s">
        <v>1943</v>
      </c>
      <c r="AR45" s="227" t="n">
        <v>143</v>
      </c>
      <c r="AS45" s="226" t="s">
        <v>1944</v>
      </c>
      <c r="AT45" s="227" t="s">
        <v>73</v>
      </c>
      <c r="AU45" s="226" t="s">
        <v>1945</v>
      </c>
      <c r="AV45" s="227" t="s">
        <v>73</v>
      </c>
      <c r="AW45" s="226" t="s">
        <v>1946</v>
      </c>
      <c r="AX45" s="227"/>
      <c r="AY45" s="226" t="s">
        <v>1947</v>
      </c>
      <c r="AZ45" s="227" t="n">
        <v>121</v>
      </c>
      <c r="BA45" s="226" t="s">
        <v>1948</v>
      </c>
      <c r="BB45" s="227" t="n">
        <v>133</v>
      </c>
      <c r="BC45" s="226" t="s">
        <v>1949</v>
      </c>
      <c r="BD45" s="227" t="n">
        <v>145</v>
      </c>
      <c r="BE45" s="226" t="s">
        <v>1950</v>
      </c>
      <c r="BF45" s="227" t="s">
        <v>73</v>
      </c>
      <c r="BG45" s="226" t="s">
        <v>1951</v>
      </c>
      <c r="BH45" s="227" t="s">
        <v>73</v>
      </c>
      <c r="BI45" s="226" t="s">
        <v>1952</v>
      </c>
      <c r="BJ45" s="227" t="s">
        <v>73</v>
      </c>
      <c r="BK45" s="226" t="s">
        <v>1953</v>
      </c>
      <c r="BL45" s="227"/>
      <c r="BN45" s="224" t="s">
        <v>73</v>
      </c>
      <c r="BP45" s="224" t="s">
        <v>73</v>
      </c>
      <c r="BR45" s="224" t="s">
        <v>73</v>
      </c>
      <c r="BT45" s="224" t="s">
        <v>73</v>
      </c>
      <c r="BV45" s="224" t="s">
        <v>73</v>
      </c>
      <c r="BX45" s="224" t="s">
        <v>73</v>
      </c>
      <c r="BZ45" s="224" t="s">
        <v>73</v>
      </c>
      <c r="CB45" s="224" t="s">
        <v>73</v>
      </c>
    </row>
    <row r="46" customFormat="false" ht="12.75" hidden="false" customHeight="false" outlineLevel="0" collapsed="false">
      <c r="B46" s="251" t="s">
        <v>32</v>
      </c>
      <c r="C46" s="226" t="s">
        <v>1954</v>
      </c>
      <c r="D46" s="227" t="n">
        <v>281</v>
      </c>
      <c r="E46" s="226" t="s">
        <v>1955</v>
      </c>
      <c r="F46" s="227" t="n">
        <v>281</v>
      </c>
      <c r="G46" s="226"/>
      <c r="H46" s="227" t="s">
        <v>73</v>
      </c>
      <c r="I46" s="226" t="s">
        <v>1956</v>
      </c>
      <c r="J46" s="227" t="n">
        <v>279</v>
      </c>
      <c r="K46" s="226" t="s">
        <v>1957</v>
      </c>
      <c r="L46" s="227" t="n">
        <v>279</v>
      </c>
      <c r="M46" s="226" t="s">
        <v>1958</v>
      </c>
      <c r="N46" s="227" t="n">
        <v>274</v>
      </c>
      <c r="O46" s="226" t="s">
        <v>1959</v>
      </c>
      <c r="P46" s="227" t="n">
        <v>270</v>
      </c>
      <c r="Q46" s="226" t="s">
        <v>1960</v>
      </c>
      <c r="R46" s="227" t="n">
        <v>253</v>
      </c>
      <c r="S46" s="226" t="s">
        <v>1961</v>
      </c>
      <c r="T46" s="227" t="n">
        <v>215</v>
      </c>
      <c r="U46" s="226" t="s">
        <v>1962</v>
      </c>
      <c r="V46" s="227" t="n">
        <v>165</v>
      </c>
      <c r="W46" s="226" t="s">
        <v>1963</v>
      </c>
      <c r="X46" s="227" t="n">
        <v>200</v>
      </c>
      <c r="Y46" s="226" t="s">
        <v>1964</v>
      </c>
      <c r="Z46" s="227" t="n">
        <v>161</v>
      </c>
      <c r="AA46" s="226" t="s">
        <v>1965</v>
      </c>
      <c r="AB46" s="227" t="n">
        <v>248</v>
      </c>
      <c r="AC46" s="226" t="s">
        <v>1966</v>
      </c>
      <c r="AD46" s="227" t="n">
        <v>221</v>
      </c>
      <c r="AE46" s="226" t="s">
        <v>1967</v>
      </c>
      <c r="AF46" s="227" t="n">
        <v>242</v>
      </c>
      <c r="AG46" s="226" t="s">
        <v>1968</v>
      </c>
      <c r="AH46" s="227" t="n">
        <v>250</v>
      </c>
      <c r="AI46" s="226" t="s">
        <v>1969</v>
      </c>
      <c r="AJ46" s="227" t="n">
        <v>159</v>
      </c>
      <c r="AK46" s="226" t="s">
        <v>1970</v>
      </c>
      <c r="AL46" s="227" t="n">
        <v>151</v>
      </c>
      <c r="AM46" s="226" t="s">
        <v>1971</v>
      </c>
      <c r="AN46" s="227" t="n">
        <v>149</v>
      </c>
      <c r="AO46" s="226" t="s">
        <v>1972</v>
      </c>
      <c r="AP46" s="227" t="n">
        <v>137</v>
      </c>
      <c r="AQ46" s="226" t="s">
        <v>1973</v>
      </c>
      <c r="AR46" s="227" t="n">
        <v>147</v>
      </c>
      <c r="AS46" s="226" t="s">
        <v>1974</v>
      </c>
      <c r="AT46" s="227" t="s">
        <v>73</v>
      </c>
      <c r="AU46" s="226" t="s">
        <v>1975</v>
      </c>
      <c r="AV46" s="227" t="s">
        <v>73</v>
      </c>
      <c r="AW46" s="226" t="s">
        <v>1976</v>
      </c>
      <c r="AX46" s="227"/>
      <c r="AY46" s="226" t="s">
        <v>1977</v>
      </c>
      <c r="AZ46" s="227" t="n">
        <v>125</v>
      </c>
      <c r="BA46" s="226" t="s">
        <v>1978</v>
      </c>
      <c r="BB46" s="227" t="n">
        <v>137</v>
      </c>
      <c r="BC46" s="226" t="s">
        <v>1979</v>
      </c>
      <c r="BD46" s="227" t="n">
        <v>149</v>
      </c>
      <c r="BE46" s="226" t="s">
        <v>1980</v>
      </c>
      <c r="BF46" s="227" t="s">
        <v>73</v>
      </c>
      <c r="BG46" s="226" t="s">
        <v>1981</v>
      </c>
      <c r="BH46" s="227" t="s">
        <v>73</v>
      </c>
      <c r="BI46" s="226" t="s">
        <v>1982</v>
      </c>
      <c r="BJ46" s="227" t="s">
        <v>73</v>
      </c>
      <c r="BK46" s="226" t="s">
        <v>1983</v>
      </c>
      <c r="BL46" s="227"/>
      <c r="BN46" s="224" t="s">
        <v>73</v>
      </c>
      <c r="BP46" s="224" t="s">
        <v>73</v>
      </c>
      <c r="BR46" s="224" t="s">
        <v>73</v>
      </c>
      <c r="BT46" s="224" t="s">
        <v>73</v>
      </c>
      <c r="BV46" s="224" t="s">
        <v>73</v>
      </c>
      <c r="BX46" s="224" t="s">
        <v>73</v>
      </c>
      <c r="BZ46" s="224" t="s">
        <v>73</v>
      </c>
      <c r="CB46" s="224" t="s">
        <v>73</v>
      </c>
      <c r="CQ46" s="131"/>
      <c r="CR46" s="131"/>
    </row>
    <row r="47" customFormat="false" ht="12.75" hidden="false" customHeight="false" outlineLevel="0" collapsed="false">
      <c r="B47" s="251" t="s">
        <v>1984</v>
      </c>
      <c r="C47" s="226" t="s">
        <v>1985</v>
      </c>
      <c r="D47" s="227" t="n">
        <v>277</v>
      </c>
      <c r="E47" s="226" t="s">
        <v>1986</v>
      </c>
      <c r="F47" s="227" t="n">
        <v>277</v>
      </c>
      <c r="G47" s="226"/>
      <c r="H47" s="227" t="s">
        <v>73</v>
      </c>
      <c r="I47" s="226" t="s">
        <v>1987</v>
      </c>
      <c r="J47" s="227" t="n">
        <v>274</v>
      </c>
      <c r="K47" s="226" t="s">
        <v>1988</v>
      </c>
      <c r="L47" s="227" t="n">
        <v>274</v>
      </c>
      <c r="M47" s="226" t="s">
        <v>1989</v>
      </c>
      <c r="N47" s="227" t="n">
        <v>269</v>
      </c>
      <c r="O47" s="226" t="s">
        <v>1990</v>
      </c>
      <c r="P47" s="227" t="n">
        <v>265</v>
      </c>
      <c r="Q47" s="226" t="s">
        <v>1991</v>
      </c>
      <c r="R47" s="227" t="n">
        <v>248</v>
      </c>
      <c r="S47" s="226" t="s">
        <v>1992</v>
      </c>
      <c r="T47" s="227" t="n">
        <v>211</v>
      </c>
      <c r="U47" s="226" t="s">
        <v>1993</v>
      </c>
      <c r="V47" s="227" t="n">
        <v>161</v>
      </c>
      <c r="W47" s="226" t="s">
        <v>1994</v>
      </c>
      <c r="X47" s="227" t="n">
        <v>196</v>
      </c>
      <c r="Y47" s="226" t="s">
        <v>1995</v>
      </c>
      <c r="Z47" s="227" t="n">
        <v>157</v>
      </c>
      <c r="AA47" s="226" t="s">
        <v>1996</v>
      </c>
      <c r="AB47" s="227" t="n">
        <v>244</v>
      </c>
      <c r="AC47" s="226" t="s">
        <v>1997</v>
      </c>
      <c r="AD47" s="227" t="n">
        <v>217</v>
      </c>
      <c r="AE47" s="226" t="s">
        <v>1998</v>
      </c>
      <c r="AF47" s="227" t="n">
        <v>238</v>
      </c>
      <c r="AG47" s="226" t="s">
        <v>1999</v>
      </c>
      <c r="AH47" s="227" t="n">
        <v>246</v>
      </c>
      <c r="AI47" s="226" t="s">
        <v>2000</v>
      </c>
      <c r="AJ47" s="227" t="n">
        <v>155</v>
      </c>
      <c r="AK47" s="226" t="s">
        <v>2001</v>
      </c>
      <c r="AL47" s="227" t="n">
        <v>147</v>
      </c>
      <c r="AM47" s="226" t="s">
        <v>2002</v>
      </c>
      <c r="AN47" s="227" t="n">
        <v>145</v>
      </c>
      <c r="AO47" s="226" t="s">
        <v>2003</v>
      </c>
      <c r="AP47" s="227" t="n">
        <v>133</v>
      </c>
      <c r="AQ47" s="226" t="s">
        <v>2004</v>
      </c>
      <c r="AR47" s="227" t="n">
        <v>143</v>
      </c>
      <c r="AS47" s="226"/>
      <c r="AT47" s="227" t="s">
        <v>73</v>
      </c>
      <c r="AU47" s="226"/>
      <c r="AV47" s="227" t="s">
        <v>73</v>
      </c>
      <c r="AW47" s="226"/>
      <c r="AX47" s="227"/>
      <c r="AY47" s="226" t="s">
        <v>2005</v>
      </c>
      <c r="AZ47" s="227" t="n">
        <v>121</v>
      </c>
      <c r="BA47" s="226" t="s">
        <v>2006</v>
      </c>
      <c r="BB47" s="227" t="n">
        <v>133</v>
      </c>
      <c r="BC47" s="226" t="s">
        <v>2007</v>
      </c>
      <c r="BD47" s="227" t="n">
        <v>145</v>
      </c>
      <c r="BE47" s="226"/>
      <c r="BF47" s="227" t="s">
        <v>73</v>
      </c>
      <c r="BG47" s="226"/>
      <c r="BH47" s="227" t="s">
        <v>73</v>
      </c>
      <c r="BI47" s="226"/>
      <c r="BJ47" s="227" t="s">
        <v>73</v>
      </c>
      <c r="BK47" s="226"/>
      <c r="BL47" s="227"/>
      <c r="BN47" s="224" t="s">
        <v>73</v>
      </c>
      <c r="BP47" s="224" t="s">
        <v>73</v>
      </c>
      <c r="BR47" s="224" t="s">
        <v>73</v>
      </c>
      <c r="BT47" s="224" t="s">
        <v>73</v>
      </c>
      <c r="BV47" s="224" t="s">
        <v>73</v>
      </c>
      <c r="BX47" s="224" t="s">
        <v>73</v>
      </c>
      <c r="BZ47" s="224" t="s">
        <v>73</v>
      </c>
      <c r="CB47" s="224" t="s">
        <v>73</v>
      </c>
      <c r="CQ47" s="131"/>
      <c r="CR47" s="131"/>
    </row>
    <row r="48" customFormat="false" ht="12.75" hidden="false" customHeight="false" outlineLevel="0" collapsed="false">
      <c r="B48" s="251" t="s">
        <v>2008</v>
      </c>
      <c r="C48" s="226" t="s">
        <v>2009</v>
      </c>
      <c r="D48" s="227" t="n">
        <v>281</v>
      </c>
      <c r="E48" s="226" t="s">
        <v>2010</v>
      </c>
      <c r="F48" s="227" t="n">
        <v>281</v>
      </c>
      <c r="G48" s="226"/>
      <c r="H48" s="227" t="s">
        <v>73</v>
      </c>
      <c r="I48" s="226" t="s">
        <v>2011</v>
      </c>
      <c r="J48" s="227" t="n">
        <v>279</v>
      </c>
      <c r="K48" s="226" t="s">
        <v>2012</v>
      </c>
      <c r="L48" s="227" t="n">
        <v>279</v>
      </c>
      <c r="M48" s="226" t="s">
        <v>2013</v>
      </c>
      <c r="N48" s="227" t="n">
        <v>274</v>
      </c>
      <c r="O48" s="226" t="s">
        <v>2014</v>
      </c>
      <c r="P48" s="227" t="n">
        <v>270</v>
      </c>
      <c r="Q48" s="226" t="s">
        <v>2015</v>
      </c>
      <c r="R48" s="227" t="n">
        <v>253</v>
      </c>
      <c r="S48" s="226" t="s">
        <v>2016</v>
      </c>
      <c r="T48" s="227" t="n">
        <v>215</v>
      </c>
      <c r="U48" s="226" t="s">
        <v>2017</v>
      </c>
      <c r="V48" s="227" t="n">
        <v>165</v>
      </c>
      <c r="W48" s="226" t="s">
        <v>2018</v>
      </c>
      <c r="X48" s="227" t="n">
        <v>200</v>
      </c>
      <c r="Y48" s="226" t="s">
        <v>2019</v>
      </c>
      <c r="Z48" s="227" t="n">
        <v>161</v>
      </c>
      <c r="AA48" s="226" t="s">
        <v>2020</v>
      </c>
      <c r="AB48" s="227" t="n">
        <v>248</v>
      </c>
      <c r="AC48" s="226" t="s">
        <v>2021</v>
      </c>
      <c r="AD48" s="227" t="n">
        <v>221</v>
      </c>
      <c r="AE48" s="226" t="s">
        <v>2022</v>
      </c>
      <c r="AF48" s="227" t="n">
        <v>242</v>
      </c>
      <c r="AG48" s="226" t="s">
        <v>2023</v>
      </c>
      <c r="AH48" s="227" t="n">
        <v>250</v>
      </c>
      <c r="AI48" s="226" t="s">
        <v>2024</v>
      </c>
      <c r="AJ48" s="227" t="n">
        <v>159</v>
      </c>
      <c r="AK48" s="226" t="s">
        <v>2025</v>
      </c>
      <c r="AL48" s="227" t="n">
        <v>151</v>
      </c>
      <c r="AM48" s="226" t="s">
        <v>2026</v>
      </c>
      <c r="AN48" s="227" t="n">
        <v>149</v>
      </c>
      <c r="AO48" s="226" t="s">
        <v>2027</v>
      </c>
      <c r="AP48" s="227" t="n">
        <v>137</v>
      </c>
      <c r="AQ48" s="226" t="s">
        <v>2028</v>
      </c>
      <c r="AR48" s="227" t="n">
        <v>147</v>
      </c>
      <c r="AS48" s="226"/>
      <c r="AT48" s="227" t="s">
        <v>73</v>
      </c>
      <c r="AU48" s="226"/>
      <c r="AV48" s="227" t="s">
        <v>73</v>
      </c>
      <c r="AW48" s="226"/>
      <c r="AX48" s="227"/>
      <c r="AY48" s="226" t="s">
        <v>2029</v>
      </c>
      <c r="AZ48" s="227" t="n">
        <v>125</v>
      </c>
      <c r="BA48" s="226" t="s">
        <v>2030</v>
      </c>
      <c r="BB48" s="227" t="n">
        <v>137</v>
      </c>
      <c r="BC48" s="226" t="s">
        <v>2031</v>
      </c>
      <c r="BD48" s="227" t="n">
        <v>149</v>
      </c>
      <c r="BE48" s="226"/>
      <c r="BF48" s="227" t="s">
        <v>73</v>
      </c>
      <c r="BG48" s="226"/>
      <c r="BH48" s="227" t="s">
        <v>73</v>
      </c>
      <c r="BI48" s="226"/>
      <c r="BJ48" s="227" t="s">
        <v>73</v>
      </c>
      <c r="BK48" s="226"/>
      <c r="BL48" s="227"/>
      <c r="BN48" s="224" t="s">
        <v>73</v>
      </c>
      <c r="BP48" s="224" t="s">
        <v>73</v>
      </c>
      <c r="BR48" s="224" t="s">
        <v>73</v>
      </c>
      <c r="BT48" s="224" t="s">
        <v>73</v>
      </c>
      <c r="BV48" s="224" t="s">
        <v>73</v>
      </c>
      <c r="BX48" s="224" t="s">
        <v>73</v>
      </c>
      <c r="BZ48" s="224" t="s">
        <v>73</v>
      </c>
      <c r="CB48" s="224" t="s">
        <v>73</v>
      </c>
      <c r="CQ48" s="131"/>
      <c r="CR48" s="131"/>
    </row>
    <row r="49" customFormat="false" ht="12.75" hidden="false" customHeight="false" outlineLevel="0" collapsed="false">
      <c r="B49" s="251" t="s">
        <v>2032</v>
      </c>
      <c r="C49" s="226" t="s">
        <v>2033</v>
      </c>
      <c r="D49" s="227" t="s">
        <v>73</v>
      </c>
      <c r="E49" s="226" t="s">
        <v>2034</v>
      </c>
      <c r="F49" s="227" t="s">
        <v>73</v>
      </c>
      <c r="G49" s="226"/>
      <c r="H49" s="227" t="s">
        <v>73</v>
      </c>
      <c r="I49" s="226" t="s">
        <v>2035</v>
      </c>
      <c r="J49" s="227" t="s">
        <v>73</v>
      </c>
      <c r="K49" s="226" t="s">
        <v>2036</v>
      </c>
      <c r="L49" s="227" t="s">
        <v>73</v>
      </c>
      <c r="M49" s="226" t="s">
        <v>2037</v>
      </c>
      <c r="N49" s="227" t="s">
        <v>73</v>
      </c>
      <c r="O49" s="226" t="s">
        <v>2038</v>
      </c>
      <c r="P49" s="227" t="s">
        <v>73</v>
      </c>
      <c r="Q49" s="226" t="s">
        <v>2039</v>
      </c>
      <c r="R49" s="227" t="n">
        <v>263</v>
      </c>
      <c r="S49" s="226" t="s">
        <v>2040</v>
      </c>
      <c r="T49" s="227" t="n">
        <v>232</v>
      </c>
      <c r="U49" s="226" t="s">
        <v>2041</v>
      </c>
      <c r="V49" s="227" t="n">
        <v>184</v>
      </c>
      <c r="W49" s="226" t="s">
        <v>2042</v>
      </c>
      <c r="X49" s="227" t="n">
        <v>205</v>
      </c>
      <c r="Y49" s="226" t="s">
        <v>2043</v>
      </c>
      <c r="Z49" s="227" t="s">
        <v>73</v>
      </c>
      <c r="AA49" s="226" t="s">
        <v>2044</v>
      </c>
      <c r="AB49" s="227" t="s">
        <v>73</v>
      </c>
      <c r="AC49" s="226" t="s">
        <v>2045</v>
      </c>
      <c r="AD49" s="227" t="n">
        <v>253</v>
      </c>
      <c r="AE49" s="226" t="s">
        <v>2046</v>
      </c>
      <c r="AF49" s="227"/>
      <c r="AG49" s="226" t="s">
        <v>2047</v>
      </c>
      <c r="AH49" s="227" t="s">
        <v>73</v>
      </c>
      <c r="AI49" s="226" t="s">
        <v>2048</v>
      </c>
      <c r="AJ49" s="227" t="s">
        <v>73</v>
      </c>
      <c r="AK49" s="226" t="s">
        <v>2049</v>
      </c>
      <c r="AL49" s="227" t="s">
        <v>73</v>
      </c>
      <c r="AM49" s="226" t="s">
        <v>2050</v>
      </c>
      <c r="AN49" s="227" t="s">
        <v>73</v>
      </c>
      <c r="AO49" s="226" t="s">
        <v>2051</v>
      </c>
      <c r="AP49" s="227" t="s">
        <v>73</v>
      </c>
      <c r="AQ49" s="226" t="s">
        <v>2052</v>
      </c>
      <c r="AR49" s="227" t="s">
        <v>73</v>
      </c>
      <c r="AS49" s="226" t="s">
        <v>2053</v>
      </c>
      <c r="AT49" s="227" t="s">
        <v>73</v>
      </c>
      <c r="AU49" s="226" t="s">
        <v>2054</v>
      </c>
      <c r="AV49" s="227" t="s">
        <v>73</v>
      </c>
      <c r="AW49" s="226" t="s">
        <v>2055</v>
      </c>
      <c r="AX49" s="227"/>
      <c r="AY49" s="226" t="s">
        <v>2056</v>
      </c>
      <c r="AZ49" s="227" t="s">
        <v>73</v>
      </c>
      <c r="BA49" s="226" t="s">
        <v>2057</v>
      </c>
      <c r="BB49" s="227" t="s">
        <v>73</v>
      </c>
      <c r="BC49" s="226" t="s">
        <v>2058</v>
      </c>
      <c r="BD49" s="227" t="s">
        <v>73</v>
      </c>
      <c r="BE49" s="226" t="s">
        <v>2059</v>
      </c>
      <c r="BF49" s="227" t="s">
        <v>73</v>
      </c>
      <c r="BG49" s="226" t="s">
        <v>2060</v>
      </c>
      <c r="BH49" s="227" t="s">
        <v>73</v>
      </c>
      <c r="BI49" s="226" t="s">
        <v>2061</v>
      </c>
      <c r="BJ49" s="227" t="s">
        <v>73</v>
      </c>
      <c r="BK49" s="226" t="s">
        <v>2062</v>
      </c>
      <c r="BL49" s="227"/>
      <c r="BN49" s="224" t="s">
        <v>73</v>
      </c>
      <c r="BP49" s="224" t="s">
        <v>73</v>
      </c>
      <c r="BR49" s="224" t="s">
        <v>73</v>
      </c>
      <c r="BT49" s="224" t="s">
        <v>73</v>
      </c>
      <c r="BV49" s="224" t="s">
        <v>73</v>
      </c>
      <c r="BX49" s="224" t="s">
        <v>73</v>
      </c>
      <c r="BZ49" s="224" t="s">
        <v>73</v>
      </c>
      <c r="CB49" s="224" t="s">
        <v>73</v>
      </c>
    </row>
    <row r="50" customFormat="false" ht="12.75" hidden="false" customHeight="false" outlineLevel="0" collapsed="false">
      <c r="B50" s="251" t="s">
        <v>2063</v>
      </c>
      <c r="C50" s="226" t="s">
        <v>2064</v>
      </c>
      <c r="D50" s="227" t="s">
        <v>73</v>
      </c>
      <c r="E50" s="226" t="s">
        <v>2065</v>
      </c>
      <c r="F50" s="227" t="s">
        <v>73</v>
      </c>
      <c r="G50" s="226"/>
      <c r="H50" s="227" t="s">
        <v>73</v>
      </c>
      <c r="I50" s="226" t="s">
        <v>2066</v>
      </c>
      <c r="J50" s="227" t="s">
        <v>73</v>
      </c>
      <c r="K50" s="226" t="s">
        <v>2067</v>
      </c>
      <c r="L50" s="227" t="s">
        <v>73</v>
      </c>
      <c r="M50" s="226" t="s">
        <v>2068</v>
      </c>
      <c r="N50" s="227" t="s">
        <v>73</v>
      </c>
      <c r="O50" s="226" t="s">
        <v>2069</v>
      </c>
      <c r="P50" s="227" t="s">
        <v>73</v>
      </c>
      <c r="Q50" s="226" t="s">
        <v>2070</v>
      </c>
      <c r="R50" s="227" t="n">
        <v>267</v>
      </c>
      <c r="S50" s="226" t="s">
        <v>2071</v>
      </c>
      <c r="T50" s="227" t="n">
        <v>236</v>
      </c>
      <c r="U50" s="226" t="s">
        <v>2072</v>
      </c>
      <c r="V50" s="227" t="n">
        <v>188</v>
      </c>
      <c r="W50" s="226" t="s">
        <v>2073</v>
      </c>
      <c r="X50" s="227" t="n">
        <v>209</v>
      </c>
      <c r="Y50" s="226" t="s">
        <v>2074</v>
      </c>
      <c r="Z50" s="227" t="s">
        <v>73</v>
      </c>
      <c r="AA50" s="226" t="s">
        <v>2075</v>
      </c>
      <c r="AB50" s="227" t="s">
        <v>73</v>
      </c>
      <c r="AC50" s="226" t="s">
        <v>2076</v>
      </c>
      <c r="AD50" s="227" t="n">
        <v>257</v>
      </c>
      <c r="AE50" s="226" t="s">
        <v>2077</v>
      </c>
      <c r="AF50" s="227"/>
      <c r="AG50" s="226" t="s">
        <v>2078</v>
      </c>
      <c r="AH50" s="227" t="s">
        <v>73</v>
      </c>
      <c r="AI50" s="226" t="s">
        <v>2079</v>
      </c>
      <c r="AJ50" s="227" t="s">
        <v>73</v>
      </c>
      <c r="AK50" s="226" t="s">
        <v>2080</v>
      </c>
      <c r="AL50" s="227" t="s">
        <v>73</v>
      </c>
      <c r="AM50" s="226" t="s">
        <v>2081</v>
      </c>
      <c r="AN50" s="227" t="s">
        <v>73</v>
      </c>
      <c r="AO50" s="226" t="s">
        <v>2082</v>
      </c>
      <c r="AP50" s="227" t="s">
        <v>73</v>
      </c>
      <c r="AQ50" s="226" t="s">
        <v>2083</v>
      </c>
      <c r="AR50" s="227" t="s">
        <v>73</v>
      </c>
      <c r="AS50" s="226" t="s">
        <v>2084</v>
      </c>
      <c r="AT50" s="227" t="s">
        <v>73</v>
      </c>
      <c r="AU50" s="226" t="s">
        <v>2085</v>
      </c>
      <c r="AV50" s="227" t="s">
        <v>73</v>
      </c>
      <c r="AW50" s="226" t="s">
        <v>2086</v>
      </c>
      <c r="AX50" s="227"/>
      <c r="AY50" s="226" t="s">
        <v>2087</v>
      </c>
      <c r="AZ50" s="227" t="s">
        <v>73</v>
      </c>
      <c r="BA50" s="226" t="s">
        <v>2088</v>
      </c>
      <c r="BB50" s="227" t="s">
        <v>73</v>
      </c>
      <c r="BC50" s="226" t="s">
        <v>2089</v>
      </c>
      <c r="BD50" s="227" t="s">
        <v>73</v>
      </c>
      <c r="BE50" s="226" t="s">
        <v>2090</v>
      </c>
      <c r="BF50" s="227" t="s">
        <v>73</v>
      </c>
      <c r="BG50" s="226" t="s">
        <v>2091</v>
      </c>
      <c r="BH50" s="227" t="s">
        <v>73</v>
      </c>
      <c r="BI50" s="226" t="s">
        <v>2092</v>
      </c>
      <c r="BJ50" s="227" t="s">
        <v>73</v>
      </c>
      <c r="BK50" s="226" t="s">
        <v>2093</v>
      </c>
      <c r="BL50" s="227"/>
      <c r="BN50" s="224" t="s">
        <v>73</v>
      </c>
      <c r="BP50" s="224" t="s">
        <v>73</v>
      </c>
      <c r="BR50" s="224" t="s">
        <v>73</v>
      </c>
      <c r="BT50" s="224" t="s">
        <v>73</v>
      </c>
      <c r="BV50" s="224" t="s">
        <v>73</v>
      </c>
      <c r="BX50" s="224" t="s">
        <v>73</v>
      </c>
      <c r="BZ50" s="224" t="s">
        <v>73</v>
      </c>
      <c r="CB50" s="224" t="s">
        <v>73</v>
      </c>
    </row>
    <row r="51" customFormat="false" ht="12.75" hidden="false" customHeight="false" outlineLevel="0" collapsed="false">
      <c r="B51" s="244" t="s">
        <v>2094</v>
      </c>
      <c r="C51" s="226" t="s">
        <v>2095</v>
      </c>
      <c r="D51" s="227" t="n">
        <v>301</v>
      </c>
      <c r="E51" s="226" t="s">
        <v>2096</v>
      </c>
      <c r="F51" s="227" t="n">
        <v>301</v>
      </c>
      <c r="G51" s="226"/>
      <c r="H51" s="227" t="s">
        <v>73</v>
      </c>
      <c r="I51" s="226" t="s">
        <v>2097</v>
      </c>
      <c r="J51" s="227" t="n">
        <v>299</v>
      </c>
      <c r="K51" s="226" t="s">
        <v>2098</v>
      </c>
      <c r="L51" s="227" t="n">
        <v>299</v>
      </c>
      <c r="M51" s="226" t="s">
        <v>2099</v>
      </c>
      <c r="N51" s="227" t="n">
        <v>296</v>
      </c>
      <c r="O51" s="226" t="s">
        <v>2100</v>
      </c>
      <c r="P51" s="227" t="n">
        <v>294</v>
      </c>
      <c r="Q51" s="226" t="s">
        <v>2101</v>
      </c>
      <c r="R51" s="227" t="n">
        <v>263</v>
      </c>
      <c r="S51" s="226" t="s">
        <v>2102</v>
      </c>
      <c r="T51" s="227" t="n">
        <v>232</v>
      </c>
      <c r="U51" s="226" t="s">
        <v>2103</v>
      </c>
      <c r="V51" s="227" t="n">
        <v>184</v>
      </c>
      <c r="W51" s="226" t="s">
        <v>2104</v>
      </c>
      <c r="X51" s="227" t="n">
        <v>205</v>
      </c>
      <c r="Y51" s="226" t="s">
        <v>2105</v>
      </c>
      <c r="Z51" s="227" t="n">
        <v>180</v>
      </c>
      <c r="AA51" s="226" t="s">
        <v>2106</v>
      </c>
      <c r="AB51" s="227" t="n">
        <v>281</v>
      </c>
      <c r="AC51" s="226" t="s">
        <v>2107</v>
      </c>
      <c r="AD51" s="227" t="n">
        <v>253</v>
      </c>
      <c r="AE51" s="226" t="s">
        <v>2108</v>
      </c>
      <c r="AF51" s="227" t="n">
        <v>271</v>
      </c>
      <c r="AG51" s="226" t="s">
        <v>2109</v>
      </c>
      <c r="AH51" s="227" t="n">
        <v>268</v>
      </c>
      <c r="AI51" s="226" t="s">
        <v>2110</v>
      </c>
      <c r="AJ51" s="227" t="n">
        <v>178</v>
      </c>
      <c r="AK51" s="226" t="s">
        <v>2111</v>
      </c>
      <c r="AL51" s="227" t="n">
        <v>169</v>
      </c>
      <c r="AM51" s="226" t="s">
        <v>2112</v>
      </c>
      <c r="AN51" s="227" t="n">
        <v>165</v>
      </c>
      <c r="AO51" s="226" t="s">
        <v>2113</v>
      </c>
      <c r="AP51" s="227" t="n">
        <v>156</v>
      </c>
      <c r="AQ51" s="226" t="s">
        <v>2114</v>
      </c>
      <c r="AR51" s="227" t="n">
        <v>163</v>
      </c>
      <c r="AS51" s="226" t="s">
        <v>2115</v>
      </c>
      <c r="AT51" s="227" t="s">
        <v>73</v>
      </c>
      <c r="AU51" s="226" t="s">
        <v>2116</v>
      </c>
      <c r="AV51" s="227" t="s">
        <v>73</v>
      </c>
      <c r="AW51" s="226" t="s">
        <v>2117</v>
      </c>
      <c r="AX51" s="227"/>
      <c r="AY51" s="226" t="s">
        <v>2118</v>
      </c>
      <c r="AZ51" s="227" t="n">
        <v>151</v>
      </c>
      <c r="BA51" s="226" t="s">
        <v>2119</v>
      </c>
      <c r="BB51" s="227" t="n">
        <v>156</v>
      </c>
      <c r="BC51" s="226" t="s">
        <v>2120</v>
      </c>
      <c r="BD51" s="227" t="n">
        <v>164</v>
      </c>
      <c r="BE51" s="226" t="s">
        <v>2121</v>
      </c>
      <c r="BF51" s="227" t="s">
        <v>73</v>
      </c>
      <c r="BG51" s="226" t="s">
        <v>2122</v>
      </c>
      <c r="BH51" s="227" t="s">
        <v>73</v>
      </c>
      <c r="BI51" s="226" t="s">
        <v>2123</v>
      </c>
      <c r="BJ51" s="227" t="s">
        <v>73</v>
      </c>
      <c r="BK51" s="226" t="s">
        <v>2124</v>
      </c>
      <c r="BL51" s="227"/>
      <c r="BN51" s="224" t="s">
        <v>73</v>
      </c>
      <c r="BP51" s="224" t="s">
        <v>73</v>
      </c>
      <c r="BR51" s="224" t="s">
        <v>73</v>
      </c>
      <c r="BT51" s="224" t="s">
        <v>73</v>
      </c>
      <c r="BV51" s="224" t="s">
        <v>73</v>
      </c>
      <c r="BX51" s="224" t="s">
        <v>73</v>
      </c>
      <c r="BZ51" s="224" t="s">
        <v>73</v>
      </c>
      <c r="CB51" s="224" t="s">
        <v>73</v>
      </c>
    </row>
    <row r="52" customFormat="false" ht="12.75" hidden="false" customHeight="false" outlineLevel="0" collapsed="false">
      <c r="B52" s="244" t="s">
        <v>2125</v>
      </c>
      <c r="C52" s="226" t="s">
        <v>2126</v>
      </c>
      <c r="D52" s="227" t="n">
        <v>305</v>
      </c>
      <c r="E52" s="226" t="s">
        <v>2127</v>
      </c>
      <c r="F52" s="227" t="n">
        <v>305</v>
      </c>
      <c r="G52" s="226"/>
      <c r="H52" s="227" t="s">
        <v>73</v>
      </c>
      <c r="I52" s="226" t="s">
        <v>2128</v>
      </c>
      <c r="J52" s="227" t="n">
        <v>303</v>
      </c>
      <c r="K52" s="226" t="s">
        <v>2129</v>
      </c>
      <c r="L52" s="227" t="n">
        <v>303</v>
      </c>
      <c r="M52" s="226" t="s">
        <v>2130</v>
      </c>
      <c r="N52" s="227" t="n">
        <v>300</v>
      </c>
      <c r="O52" s="226" t="s">
        <v>2131</v>
      </c>
      <c r="P52" s="227" t="n">
        <v>298</v>
      </c>
      <c r="Q52" s="226" t="s">
        <v>2132</v>
      </c>
      <c r="R52" s="227" t="n">
        <v>267</v>
      </c>
      <c r="S52" s="226" t="s">
        <v>2133</v>
      </c>
      <c r="T52" s="227" t="n">
        <v>236</v>
      </c>
      <c r="U52" s="226" t="s">
        <v>2134</v>
      </c>
      <c r="V52" s="227" t="n">
        <v>188</v>
      </c>
      <c r="W52" s="226" t="s">
        <v>2135</v>
      </c>
      <c r="X52" s="227" t="n">
        <v>209</v>
      </c>
      <c r="Y52" s="226" t="s">
        <v>2136</v>
      </c>
      <c r="Z52" s="227" t="n">
        <v>184</v>
      </c>
      <c r="AA52" s="226" t="s">
        <v>2137</v>
      </c>
      <c r="AB52" s="227" t="n">
        <v>285</v>
      </c>
      <c r="AC52" s="226" t="s">
        <v>2138</v>
      </c>
      <c r="AD52" s="227" t="n">
        <v>257</v>
      </c>
      <c r="AE52" s="226" t="s">
        <v>2139</v>
      </c>
      <c r="AF52" s="227" t="n">
        <v>275</v>
      </c>
      <c r="AG52" s="226" t="s">
        <v>2140</v>
      </c>
      <c r="AH52" s="227" t="n">
        <v>272</v>
      </c>
      <c r="AI52" s="226" t="s">
        <v>2141</v>
      </c>
      <c r="AJ52" s="227" t="n">
        <v>182</v>
      </c>
      <c r="AK52" s="226" t="s">
        <v>2142</v>
      </c>
      <c r="AL52" s="227" t="n">
        <v>173</v>
      </c>
      <c r="AM52" s="226" t="s">
        <v>2143</v>
      </c>
      <c r="AN52" s="227" t="n">
        <v>169</v>
      </c>
      <c r="AO52" s="226" t="s">
        <v>2144</v>
      </c>
      <c r="AP52" s="227" t="n">
        <v>162</v>
      </c>
      <c r="AQ52" s="226" t="s">
        <v>2145</v>
      </c>
      <c r="AR52" s="227" t="n">
        <v>168</v>
      </c>
      <c r="AS52" s="226" t="s">
        <v>2146</v>
      </c>
      <c r="AT52" s="227" t="s">
        <v>73</v>
      </c>
      <c r="AU52" s="226" t="s">
        <v>2147</v>
      </c>
      <c r="AV52" s="227" t="s">
        <v>73</v>
      </c>
      <c r="AW52" s="226" t="s">
        <v>2148</v>
      </c>
      <c r="AX52" s="227"/>
      <c r="AY52" s="226" t="s">
        <v>2149</v>
      </c>
      <c r="AZ52" s="227" t="n">
        <v>156</v>
      </c>
      <c r="BA52" s="226" t="s">
        <v>2150</v>
      </c>
      <c r="BB52" s="227" t="n">
        <v>162</v>
      </c>
      <c r="BC52" s="226" t="s">
        <v>2151</v>
      </c>
      <c r="BD52" s="227" t="n">
        <v>168</v>
      </c>
      <c r="BE52" s="226" t="s">
        <v>2152</v>
      </c>
      <c r="BF52" s="227" t="s">
        <v>73</v>
      </c>
      <c r="BG52" s="226" t="s">
        <v>2153</v>
      </c>
      <c r="BH52" s="227" t="s">
        <v>73</v>
      </c>
      <c r="BI52" s="226" t="s">
        <v>2154</v>
      </c>
      <c r="BJ52" s="227" t="s">
        <v>73</v>
      </c>
      <c r="BK52" s="226" t="s">
        <v>2155</v>
      </c>
      <c r="BL52" s="227"/>
      <c r="BN52" s="224" t="s">
        <v>73</v>
      </c>
      <c r="BP52" s="224" t="s">
        <v>73</v>
      </c>
      <c r="BR52" s="224" t="s">
        <v>73</v>
      </c>
      <c r="BT52" s="224" t="s">
        <v>73</v>
      </c>
      <c r="BV52" s="224" t="s">
        <v>73</v>
      </c>
      <c r="BX52" s="224" t="s">
        <v>73</v>
      </c>
      <c r="BZ52" s="224" t="s">
        <v>73</v>
      </c>
      <c r="CB52" s="224" t="s">
        <v>73</v>
      </c>
    </row>
    <row r="53" customFormat="false" ht="12.75" hidden="false" customHeight="false" outlineLevel="0" collapsed="false">
      <c r="B53" s="225" t="s">
        <v>2156</v>
      </c>
      <c r="C53" s="226" t="s">
        <v>2157</v>
      </c>
      <c r="D53" s="227" t="n">
        <v>301</v>
      </c>
      <c r="E53" s="226" t="s">
        <v>2158</v>
      </c>
      <c r="F53" s="227" t="n">
        <v>301</v>
      </c>
      <c r="G53" s="226"/>
      <c r="H53" s="227" t="s">
        <v>73</v>
      </c>
      <c r="I53" s="226" t="s">
        <v>2159</v>
      </c>
      <c r="J53" s="227" t="n">
        <v>299</v>
      </c>
      <c r="K53" s="226" t="s">
        <v>2160</v>
      </c>
      <c r="L53" s="227" t="n">
        <v>299</v>
      </c>
      <c r="M53" s="226" t="s">
        <v>2161</v>
      </c>
      <c r="N53" s="227" t="n">
        <v>296</v>
      </c>
      <c r="O53" s="226" t="s">
        <v>2162</v>
      </c>
      <c r="P53" s="227" t="n">
        <v>294</v>
      </c>
      <c r="Q53" s="226" t="s">
        <v>2163</v>
      </c>
      <c r="R53" s="227" t="n">
        <v>263</v>
      </c>
      <c r="S53" s="226" t="s">
        <v>2164</v>
      </c>
      <c r="T53" s="227" t="n">
        <v>232</v>
      </c>
      <c r="U53" s="226" t="s">
        <v>2165</v>
      </c>
      <c r="V53" s="227" t="n">
        <v>184</v>
      </c>
      <c r="W53" s="226" t="s">
        <v>2166</v>
      </c>
      <c r="X53" s="227" t="n">
        <v>205</v>
      </c>
      <c r="Y53" s="226" t="s">
        <v>2167</v>
      </c>
      <c r="Z53" s="227" t="n">
        <v>180</v>
      </c>
      <c r="AA53" s="226" t="s">
        <v>2168</v>
      </c>
      <c r="AB53" s="227" t="n">
        <v>281</v>
      </c>
      <c r="AC53" s="226" t="s">
        <v>2169</v>
      </c>
      <c r="AD53" s="227" t="n">
        <v>253</v>
      </c>
      <c r="AE53" s="226" t="s">
        <v>2170</v>
      </c>
      <c r="AF53" s="227" t="n">
        <v>271</v>
      </c>
      <c r="AG53" s="226" t="s">
        <v>2171</v>
      </c>
      <c r="AH53" s="227" t="n">
        <v>268</v>
      </c>
      <c r="AI53" s="226" t="s">
        <v>2172</v>
      </c>
      <c r="AJ53" s="227" t="n">
        <v>178</v>
      </c>
      <c r="AK53" s="226" t="s">
        <v>2173</v>
      </c>
      <c r="AL53" s="227" t="n">
        <v>169</v>
      </c>
      <c r="AM53" s="226" t="s">
        <v>2174</v>
      </c>
      <c r="AN53" s="227" t="n">
        <v>165</v>
      </c>
      <c r="AO53" s="226" t="s">
        <v>2175</v>
      </c>
      <c r="AP53" s="227" t="n">
        <v>156</v>
      </c>
      <c r="AQ53" s="226" t="s">
        <v>2176</v>
      </c>
      <c r="AR53" s="227" t="n">
        <v>163</v>
      </c>
      <c r="AS53" s="226" t="s">
        <v>2177</v>
      </c>
      <c r="AT53" s="227" t="s">
        <v>73</v>
      </c>
      <c r="AU53" s="226" t="s">
        <v>2178</v>
      </c>
      <c r="AV53" s="227" t="s">
        <v>73</v>
      </c>
      <c r="AW53" s="226" t="s">
        <v>2179</v>
      </c>
      <c r="AX53" s="227"/>
      <c r="AY53" s="226" t="s">
        <v>2180</v>
      </c>
      <c r="AZ53" s="227" t="n">
        <v>151</v>
      </c>
      <c r="BA53" s="226" t="s">
        <v>2181</v>
      </c>
      <c r="BB53" s="227" t="n">
        <v>156</v>
      </c>
      <c r="BC53" s="226" t="s">
        <v>2182</v>
      </c>
      <c r="BD53" s="227" t="n">
        <v>164</v>
      </c>
      <c r="BE53" s="226" t="s">
        <v>2183</v>
      </c>
      <c r="BF53" s="227" t="s">
        <v>73</v>
      </c>
      <c r="BG53" s="226" t="s">
        <v>2184</v>
      </c>
      <c r="BH53" s="227" t="s">
        <v>73</v>
      </c>
      <c r="BI53" s="226" t="s">
        <v>2185</v>
      </c>
      <c r="BJ53" s="227" t="s">
        <v>73</v>
      </c>
      <c r="BK53" s="226" t="s">
        <v>2186</v>
      </c>
      <c r="BL53" s="227"/>
      <c r="BN53" s="224" t="s">
        <v>73</v>
      </c>
      <c r="BP53" s="224" t="s">
        <v>73</v>
      </c>
      <c r="BR53" s="224" t="s">
        <v>73</v>
      </c>
      <c r="BT53" s="224" t="s">
        <v>73</v>
      </c>
      <c r="BV53" s="224" t="s">
        <v>73</v>
      </c>
      <c r="BX53" s="224" t="s">
        <v>73</v>
      </c>
      <c r="BZ53" s="224" t="s">
        <v>73</v>
      </c>
      <c r="CB53" s="224" t="s">
        <v>73</v>
      </c>
    </row>
    <row r="54" customFormat="false" ht="13.5" hidden="false" customHeight="false" outlineLevel="0" collapsed="false">
      <c r="B54" s="230" t="s">
        <v>2187</v>
      </c>
      <c r="C54" s="247" t="s">
        <v>2188</v>
      </c>
      <c r="D54" s="233" t="n">
        <v>305</v>
      </c>
      <c r="E54" s="247" t="s">
        <v>2189</v>
      </c>
      <c r="F54" s="233" t="n">
        <v>305</v>
      </c>
      <c r="G54" s="247"/>
      <c r="H54" s="233" t="s">
        <v>73</v>
      </c>
      <c r="I54" s="247" t="s">
        <v>2190</v>
      </c>
      <c r="J54" s="233" t="n">
        <v>303</v>
      </c>
      <c r="K54" s="247" t="s">
        <v>2191</v>
      </c>
      <c r="L54" s="233" t="n">
        <v>303</v>
      </c>
      <c r="M54" s="247" t="s">
        <v>2192</v>
      </c>
      <c r="N54" s="233" t="n">
        <v>300</v>
      </c>
      <c r="O54" s="247" t="s">
        <v>2193</v>
      </c>
      <c r="P54" s="233" t="n">
        <v>298</v>
      </c>
      <c r="Q54" s="247" t="s">
        <v>2194</v>
      </c>
      <c r="R54" s="233" t="n">
        <v>267</v>
      </c>
      <c r="S54" s="247" t="s">
        <v>2195</v>
      </c>
      <c r="T54" s="233" t="n">
        <v>236</v>
      </c>
      <c r="U54" s="247" t="s">
        <v>2196</v>
      </c>
      <c r="V54" s="233" t="n">
        <v>188</v>
      </c>
      <c r="W54" s="247" t="s">
        <v>2197</v>
      </c>
      <c r="X54" s="233" t="n">
        <v>209</v>
      </c>
      <c r="Y54" s="247" t="s">
        <v>2198</v>
      </c>
      <c r="Z54" s="233" t="n">
        <v>184</v>
      </c>
      <c r="AA54" s="247" t="s">
        <v>2199</v>
      </c>
      <c r="AB54" s="233" t="n">
        <v>285</v>
      </c>
      <c r="AC54" s="247" t="s">
        <v>2200</v>
      </c>
      <c r="AD54" s="233" t="n">
        <v>257</v>
      </c>
      <c r="AE54" s="247" t="s">
        <v>2201</v>
      </c>
      <c r="AF54" s="233" t="n">
        <v>275</v>
      </c>
      <c r="AG54" s="247" t="s">
        <v>2202</v>
      </c>
      <c r="AH54" s="233" t="n">
        <v>272</v>
      </c>
      <c r="AI54" s="247" t="s">
        <v>2203</v>
      </c>
      <c r="AJ54" s="233" t="n">
        <v>182</v>
      </c>
      <c r="AK54" s="247" t="s">
        <v>2204</v>
      </c>
      <c r="AL54" s="233" t="n">
        <v>173</v>
      </c>
      <c r="AM54" s="247" t="s">
        <v>2205</v>
      </c>
      <c r="AN54" s="233" t="n">
        <v>169</v>
      </c>
      <c r="AO54" s="247" t="s">
        <v>2206</v>
      </c>
      <c r="AP54" s="233" t="n">
        <v>162</v>
      </c>
      <c r="AQ54" s="247" t="s">
        <v>2207</v>
      </c>
      <c r="AR54" s="233" t="n">
        <v>168</v>
      </c>
      <c r="AS54" s="247" t="s">
        <v>2208</v>
      </c>
      <c r="AT54" s="233" t="s">
        <v>73</v>
      </c>
      <c r="AU54" s="247" t="s">
        <v>2209</v>
      </c>
      <c r="AV54" s="233" t="s">
        <v>73</v>
      </c>
      <c r="AW54" s="247" t="s">
        <v>2210</v>
      </c>
      <c r="AX54" s="233"/>
      <c r="AY54" s="247" t="s">
        <v>2211</v>
      </c>
      <c r="AZ54" s="233" t="n">
        <v>156</v>
      </c>
      <c r="BA54" s="247" t="s">
        <v>2212</v>
      </c>
      <c r="BB54" s="233" t="n">
        <v>162</v>
      </c>
      <c r="BC54" s="247" t="s">
        <v>2213</v>
      </c>
      <c r="BD54" s="233" t="n">
        <v>168</v>
      </c>
      <c r="BE54" s="247" t="s">
        <v>2214</v>
      </c>
      <c r="BF54" s="233" t="s">
        <v>73</v>
      </c>
      <c r="BG54" s="247" t="s">
        <v>2215</v>
      </c>
      <c r="BH54" s="233" t="s">
        <v>73</v>
      </c>
      <c r="BI54" s="247" t="s">
        <v>2216</v>
      </c>
      <c r="BJ54" s="233" t="s">
        <v>73</v>
      </c>
      <c r="BK54" s="247" t="s">
        <v>2217</v>
      </c>
      <c r="BL54" s="233"/>
      <c r="BM54" s="248"/>
      <c r="BN54" s="252" t="s">
        <v>73</v>
      </c>
      <c r="BO54" s="248"/>
      <c r="BP54" s="252" t="s">
        <v>73</v>
      </c>
      <c r="BQ54" s="248"/>
      <c r="BR54" s="252" t="s">
        <v>73</v>
      </c>
      <c r="BS54" s="248"/>
      <c r="BT54" s="252" t="s">
        <v>73</v>
      </c>
      <c r="BU54" s="248"/>
      <c r="BV54" s="252" t="s">
        <v>73</v>
      </c>
      <c r="BW54" s="248"/>
      <c r="BX54" s="252" t="s">
        <v>73</v>
      </c>
      <c r="BY54" s="248"/>
      <c r="BZ54" s="252" t="s">
        <v>73</v>
      </c>
      <c r="CA54" s="248"/>
      <c r="CB54" s="252" t="s">
        <v>73</v>
      </c>
    </row>
  </sheetData>
  <mergeCells count="44">
    <mergeCell ref="B1:D1"/>
    <mergeCell ref="B2:B3"/>
    <mergeCell ref="C2:D3"/>
    <mergeCell ref="E2:F3"/>
    <mergeCell ref="G2:H3"/>
    <mergeCell ref="I2:J3"/>
    <mergeCell ref="K2:L3"/>
    <mergeCell ref="M2:N3"/>
    <mergeCell ref="O2:P3"/>
    <mergeCell ref="Q2:R3"/>
    <mergeCell ref="S2:T3"/>
    <mergeCell ref="U2:V3"/>
    <mergeCell ref="W2:X3"/>
    <mergeCell ref="Y2:Z3"/>
    <mergeCell ref="AA2:AB3"/>
    <mergeCell ref="AC2:AD3"/>
    <mergeCell ref="AE2:AF3"/>
    <mergeCell ref="AG2:AH3"/>
    <mergeCell ref="AI2:AJ3"/>
    <mergeCell ref="AK2:AL3"/>
    <mergeCell ref="AM2:AN3"/>
    <mergeCell ref="AO2:AP3"/>
    <mergeCell ref="AQ2:AR3"/>
    <mergeCell ref="AS2:BB2"/>
    <mergeCell ref="BC2:BD2"/>
    <mergeCell ref="BE2:BF3"/>
    <mergeCell ref="BG2:BH3"/>
    <mergeCell ref="BI2:BJ3"/>
    <mergeCell ref="BK2:BL3"/>
    <mergeCell ref="BM2:CB2"/>
    <mergeCell ref="AS3:AT3"/>
    <mergeCell ref="AU3:AV3"/>
    <mergeCell ref="AW3:AX3"/>
    <mergeCell ref="AY3:AZ3"/>
    <mergeCell ref="BA3:BB3"/>
    <mergeCell ref="BC3:BD3"/>
    <mergeCell ref="BM3:BN3"/>
    <mergeCell ref="BO3:BP3"/>
    <mergeCell ref="BQ3:BR3"/>
    <mergeCell ref="BS3:BT3"/>
    <mergeCell ref="BU3:BV3"/>
    <mergeCell ref="BW3:BX3"/>
    <mergeCell ref="BY3:BZ3"/>
    <mergeCell ref="CA3:CB3"/>
  </mergeCells>
  <hyperlinks>
    <hyperlink ref="B1" location="'Содержание прайса'!A1" display="Вернуться в начало"/>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99CC00"/>
    <pageSetUpPr fitToPage="true"/>
  </sheetPr>
  <dimension ref="A1:Y69"/>
  <sheetViews>
    <sheetView showFormulas="false" showGridLines="true" showRowColHeaders="true" showZeros="true" rightToLeft="false" tabSelected="true" showOutlineSymbols="true" defaultGridColor="true" view="normal" topLeftCell="A1" colorId="64" zoomScale="75" zoomScaleNormal="75" zoomScalePageLayoutView="90" workbookViewId="0">
      <selection pane="topLeft" activeCell="A1" activeCellId="0" sqref="A1"/>
    </sheetView>
  </sheetViews>
  <sheetFormatPr defaultRowHeight="12.75" zeroHeight="false" outlineLevelRow="0" outlineLevelCol="0"/>
  <cols>
    <col collapsed="false" customWidth="true" hidden="false" outlineLevel="0" max="1" min="1" style="1" width="41.57"/>
    <col collapsed="false" customWidth="true" hidden="false" outlineLevel="0" max="2" min="2" style="1" width="8.14"/>
    <col collapsed="false" customWidth="true" hidden="false" outlineLevel="0" max="3" min="3" style="1" width="7.71"/>
    <col collapsed="false" customWidth="true" hidden="false" outlineLevel="0" max="4" min="4" style="1" width="7.43"/>
    <col collapsed="false" customWidth="true" hidden="false" outlineLevel="0" max="5" min="5" style="1" width="14"/>
    <col collapsed="false" customWidth="true" hidden="false" outlineLevel="0" max="6" min="6" style="1" width="16.28"/>
    <col collapsed="false" customWidth="true" hidden="false" outlineLevel="0" max="9" min="7" style="1" width="14.28"/>
    <col collapsed="false" customWidth="true" hidden="false" outlineLevel="0" max="10" min="10" style="1" width="7.85"/>
    <col collapsed="false" customWidth="true" hidden="false" outlineLevel="0" max="11" min="11" style="1" width="15.28"/>
    <col collapsed="false" customWidth="true" hidden="true" outlineLevel="0" max="12" min="12" style="8" width="9.43"/>
    <col collapsed="false" customWidth="true" hidden="false" outlineLevel="0" max="13" min="13" style="8" width="7.14"/>
    <col collapsed="false" customWidth="true" hidden="false" outlineLevel="0" max="14" min="14" style="1" width="37.85"/>
    <col collapsed="false" customWidth="true" hidden="false" outlineLevel="0" max="17" min="15" style="1" width="10"/>
    <col collapsed="false" customWidth="true" hidden="false" outlineLevel="0" max="18" min="18" style="1" width="14.71"/>
    <col collapsed="false" customWidth="true" hidden="false" outlineLevel="0" max="19" min="19" style="1" width="14.14"/>
    <col collapsed="false" customWidth="true" hidden="false" outlineLevel="0" max="20" min="20" style="1" width="11.85"/>
    <col collapsed="false" customWidth="true" hidden="false" outlineLevel="0" max="21" min="21" style="1" width="12.57"/>
    <col collapsed="false" customWidth="true" hidden="false" outlineLevel="0" max="22" min="22" style="1" width="12"/>
    <col collapsed="false" customWidth="true" hidden="false" outlineLevel="0" max="23" min="23" style="1" width="9.43"/>
    <col collapsed="false" customWidth="true" hidden="false" outlineLevel="0" max="24" min="24" style="1" width="13.71"/>
    <col collapsed="false" customWidth="true" hidden="true" outlineLevel="0" max="25" min="25" style="8" width="9.43"/>
    <col collapsed="false" customWidth="true" hidden="false" outlineLevel="0" max="34" min="26" style="8" width="9.14"/>
    <col collapsed="false" customWidth="true" hidden="false" outlineLevel="0" max="1025" min="35" style="1" width="9.14"/>
  </cols>
  <sheetData>
    <row r="1" s="8" customFormat="true" ht="12.75" hidden="false" customHeight="false" outlineLevel="0" collapsed="false">
      <c r="A1" s="26" t="s">
        <v>0</v>
      </c>
      <c r="B1" s="26"/>
      <c r="C1" s="26"/>
      <c r="D1" s="26"/>
      <c r="E1" s="26"/>
      <c r="F1" s="26"/>
      <c r="G1" s="27"/>
      <c r="H1" s="27"/>
      <c r="I1" s="27"/>
      <c r="J1" s="27"/>
      <c r="K1" s="27"/>
      <c r="L1" s="27"/>
    </row>
    <row r="2" s="8" customFormat="true" ht="12.75" hidden="false" customHeight="false" outlineLevel="0" collapsed="false">
      <c r="A2" s="27"/>
      <c r="B2" s="27"/>
      <c r="C2" s="27"/>
      <c r="D2" s="27"/>
      <c r="E2" s="27"/>
      <c r="F2" s="27"/>
      <c r="G2" s="27"/>
      <c r="H2" s="27"/>
      <c r="I2" s="27"/>
      <c r="J2" s="28"/>
      <c r="K2" s="29"/>
      <c r="L2" s="27"/>
      <c r="T2" s="28"/>
      <c r="U2" s="29"/>
      <c r="W2" s="28" t="s">
        <v>2</v>
      </c>
      <c r="X2" s="29" t="n">
        <v>44384</v>
      </c>
    </row>
    <row r="3" s="8" customFormat="true" ht="29.25" hidden="false" customHeight="true" outlineLevel="0" collapsed="false">
      <c r="A3" s="30" t="s">
        <v>52</v>
      </c>
      <c r="B3" s="30"/>
      <c r="C3" s="30"/>
      <c r="D3" s="30"/>
      <c r="E3" s="30"/>
      <c r="F3" s="30"/>
      <c r="G3" s="30"/>
      <c r="H3" s="30"/>
      <c r="I3" s="30"/>
      <c r="J3" s="30"/>
      <c r="K3" s="30"/>
      <c r="L3" s="30"/>
      <c r="M3" s="30"/>
      <c r="N3" s="30"/>
      <c r="O3" s="30"/>
      <c r="P3" s="30"/>
      <c r="Q3" s="30"/>
      <c r="R3" s="30"/>
      <c r="S3" s="30"/>
      <c r="T3" s="30"/>
      <c r="U3" s="30"/>
      <c r="V3" s="30"/>
      <c r="W3" s="30"/>
      <c r="X3" s="30"/>
    </row>
    <row r="4" s="8" customFormat="true" ht="18" hidden="false" customHeight="true" outlineLevel="0" collapsed="false">
      <c r="A4" s="27"/>
      <c r="B4" s="27"/>
      <c r="C4" s="27"/>
      <c r="D4" s="27"/>
      <c r="E4" s="27"/>
      <c r="F4" s="27"/>
      <c r="G4" s="27"/>
      <c r="H4" s="27"/>
      <c r="I4" s="27"/>
      <c r="J4" s="31"/>
      <c r="K4" s="32"/>
      <c r="L4" s="27"/>
      <c r="T4" s="31"/>
      <c r="U4" s="32"/>
      <c r="W4" s="31" t="s">
        <v>53</v>
      </c>
      <c r="X4" s="32" t="n">
        <v>44384</v>
      </c>
    </row>
    <row r="5" s="8" customFormat="true" ht="38.25" hidden="false" customHeight="true" outlineLevel="0" collapsed="false">
      <c r="A5" s="33" t="s">
        <v>54</v>
      </c>
      <c r="B5" s="33" t="s">
        <v>55</v>
      </c>
      <c r="C5" s="33"/>
      <c r="D5" s="33"/>
      <c r="E5" s="33" t="s">
        <v>56</v>
      </c>
      <c r="F5" s="33" t="s">
        <v>57</v>
      </c>
      <c r="G5" s="33" t="s">
        <v>58</v>
      </c>
      <c r="H5" s="33" t="s">
        <v>59</v>
      </c>
      <c r="I5" s="33" t="s">
        <v>60</v>
      </c>
      <c r="J5" s="33" t="s">
        <v>61</v>
      </c>
      <c r="K5" s="33" t="s">
        <v>62</v>
      </c>
      <c r="L5" s="34" t="s">
        <v>62</v>
      </c>
      <c r="N5" s="33" t="s">
        <v>54</v>
      </c>
      <c r="O5" s="33" t="s">
        <v>55</v>
      </c>
      <c r="P5" s="33"/>
      <c r="Q5" s="33"/>
      <c r="R5" s="33" t="s">
        <v>56</v>
      </c>
      <c r="S5" s="33" t="s">
        <v>57</v>
      </c>
      <c r="T5" s="33" t="s">
        <v>58</v>
      </c>
      <c r="U5" s="33" t="s">
        <v>59</v>
      </c>
      <c r="V5" s="33" t="s">
        <v>60</v>
      </c>
      <c r="W5" s="33" t="s">
        <v>61</v>
      </c>
      <c r="X5" s="33" t="s">
        <v>62</v>
      </c>
      <c r="Y5" s="34" t="s">
        <v>62</v>
      </c>
    </row>
    <row r="6" s="8" customFormat="true" ht="12.75" hidden="false" customHeight="false" outlineLevel="0" collapsed="false">
      <c r="A6" s="33"/>
      <c r="B6" s="33" t="s">
        <v>63</v>
      </c>
      <c r="C6" s="33" t="s">
        <v>64</v>
      </c>
      <c r="D6" s="33" t="s">
        <v>65</v>
      </c>
      <c r="E6" s="33"/>
      <c r="F6" s="33"/>
      <c r="G6" s="33"/>
      <c r="H6" s="33"/>
      <c r="I6" s="33"/>
      <c r="J6" s="33"/>
      <c r="K6" s="33"/>
      <c r="L6" s="18"/>
      <c r="N6" s="33"/>
      <c r="O6" s="33" t="s">
        <v>63</v>
      </c>
      <c r="P6" s="33" t="s">
        <v>64</v>
      </c>
      <c r="Q6" s="33" t="s">
        <v>65</v>
      </c>
      <c r="R6" s="33"/>
      <c r="S6" s="33"/>
      <c r="T6" s="33"/>
      <c r="U6" s="33"/>
      <c r="V6" s="33"/>
      <c r="W6" s="33"/>
      <c r="X6" s="33"/>
      <c r="Y6" s="18"/>
    </row>
    <row r="7" s="8" customFormat="true" ht="20.25" hidden="false" customHeight="true" outlineLevel="0" collapsed="false">
      <c r="A7" s="35" t="s">
        <v>66</v>
      </c>
      <c r="B7" s="35"/>
      <c r="C7" s="35"/>
      <c r="D7" s="35"/>
      <c r="E7" s="35"/>
      <c r="F7" s="35"/>
      <c r="G7" s="35"/>
      <c r="H7" s="35"/>
      <c r="I7" s="35"/>
      <c r="J7" s="35"/>
      <c r="K7" s="35"/>
      <c r="L7" s="27"/>
      <c r="N7" s="35" t="s">
        <v>67</v>
      </c>
      <c r="O7" s="35"/>
      <c r="P7" s="35"/>
      <c r="Q7" s="35"/>
      <c r="R7" s="35"/>
      <c r="S7" s="35"/>
      <c r="T7" s="35"/>
      <c r="U7" s="35"/>
      <c r="V7" s="35"/>
      <c r="W7" s="35"/>
      <c r="X7" s="35"/>
      <c r="Y7" s="27"/>
    </row>
    <row r="8" s="8" customFormat="true" ht="12.75" hidden="false" customHeight="false" outlineLevel="0" collapsed="false">
      <c r="A8" s="36" t="s">
        <v>68</v>
      </c>
      <c r="B8" s="37" t="n">
        <v>625</v>
      </c>
      <c r="C8" s="37" t="n">
        <v>100</v>
      </c>
      <c r="D8" s="37" t="n">
        <v>250</v>
      </c>
      <c r="E8" s="37" t="n">
        <v>120</v>
      </c>
      <c r="F8" s="37" t="n">
        <v>0.015625</v>
      </c>
      <c r="G8" s="37" t="n">
        <v>8.2</v>
      </c>
      <c r="H8" s="37" t="n">
        <v>975</v>
      </c>
      <c r="I8" s="37" t="n">
        <v>1.875</v>
      </c>
      <c r="J8" s="37" t="s">
        <v>69</v>
      </c>
      <c r="K8" s="35" t="n">
        <f aca="false">ROUND(L8*Belarus*(1-B62),2)</f>
        <v>5600</v>
      </c>
      <c r="L8" s="27" t="n">
        <v>5600</v>
      </c>
      <c r="N8" s="36" t="s">
        <v>68</v>
      </c>
      <c r="O8" s="37" t="n">
        <v>625</v>
      </c>
      <c r="P8" s="37" t="n">
        <v>100</v>
      </c>
      <c r="Q8" s="37" t="n">
        <v>250</v>
      </c>
      <c r="R8" s="37" t="n">
        <v>120</v>
      </c>
      <c r="S8" s="36" t="n">
        <v>0.015625</v>
      </c>
      <c r="T8" s="37" t="n">
        <v>11.8</v>
      </c>
      <c r="U8" s="37" t="n">
        <v>1415</v>
      </c>
      <c r="V8" s="37" t="n">
        <v>1.875</v>
      </c>
      <c r="W8" s="37" t="s">
        <v>69</v>
      </c>
      <c r="X8" s="35" t="n">
        <f aca="false">ROUND(Y8*Belarus*(1-B62),2)</f>
        <v>5600</v>
      </c>
      <c r="Y8" s="27" t="n">
        <v>5600</v>
      </c>
    </row>
    <row r="9" s="8" customFormat="true" ht="12.75" hidden="false" customHeight="false" outlineLevel="0" collapsed="false">
      <c r="A9" s="36"/>
      <c r="B9" s="37" t="n">
        <v>625</v>
      </c>
      <c r="C9" s="37" t="n">
        <v>100</v>
      </c>
      <c r="D9" s="37" t="n">
        <v>300</v>
      </c>
      <c r="E9" s="37" t="n">
        <v>120</v>
      </c>
      <c r="F9" s="37" t="n">
        <v>0.01875</v>
      </c>
      <c r="G9" s="37" t="n">
        <v>9.75</v>
      </c>
      <c r="H9" s="37" t="n">
        <v>1170</v>
      </c>
      <c r="I9" s="37" t="n">
        <v>2.25</v>
      </c>
      <c r="J9" s="37" t="s">
        <v>69</v>
      </c>
      <c r="K9" s="35" t="n">
        <f aca="false">ROUND(L9*Belarus*(1-B62),2)</f>
        <v>5600</v>
      </c>
      <c r="L9" s="27" t="n">
        <v>5600</v>
      </c>
      <c r="N9" s="36"/>
      <c r="O9" s="37" t="n">
        <v>625</v>
      </c>
      <c r="P9" s="37" t="n">
        <v>100</v>
      </c>
      <c r="Q9" s="37" t="n">
        <v>300</v>
      </c>
      <c r="R9" s="37" t="n">
        <v>120</v>
      </c>
      <c r="S9" s="36" t="n">
        <v>0.01875</v>
      </c>
      <c r="T9" s="37" t="n">
        <v>13.9</v>
      </c>
      <c r="U9" s="37" t="n">
        <v>1670</v>
      </c>
      <c r="V9" s="37" t="n">
        <v>2.25</v>
      </c>
      <c r="W9" s="37" t="s">
        <v>69</v>
      </c>
      <c r="X9" s="35" t="n">
        <f aca="false">ROUND(Y9*Belarus*(1-B62),2)</f>
        <v>5600</v>
      </c>
      <c r="Y9" s="27" t="n">
        <v>5600</v>
      </c>
    </row>
    <row r="10" s="8" customFormat="true" ht="12.75" hidden="false" customHeight="false" outlineLevel="0" collapsed="false">
      <c r="A10" s="36"/>
      <c r="B10" s="37" t="n">
        <v>625</v>
      </c>
      <c r="C10" s="37" t="n">
        <v>125</v>
      </c>
      <c r="D10" s="37" t="n">
        <v>250</v>
      </c>
      <c r="E10" s="37" t="n">
        <v>96</v>
      </c>
      <c r="F10" s="37" t="n">
        <v>0.01953125</v>
      </c>
      <c r="G10" s="37" t="n">
        <v>10.2</v>
      </c>
      <c r="H10" s="37" t="n">
        <v>975</v>
      </c>
      <c r="I10" s="37" t="n">
        <v>1.875</v>
      </c>
      <c r="J10" s="37" t="s">
        <v>69</v>
      </c>
      <c r="K10" s="35" t="n">
        <f aca="false">ROUND(L10*Belarus*(1-B62),2)</f>
        <v>5600</v>
      </c>
      <c r="L10" s="27" t="n">
        <v>5600</v>
      </c>
      <c r="N10" s="36"/>
      <c r="O10" s="37" t="n">
        <v>625</v>
      </c>
      <c r="P10" s="37" t="n">
        <v>125</v>
      </c>
      <c r="Q10" s="37" t="n">
        <v>250</v>
      </c>
      <c r="R10" s="37" t="n">
        <v>96</v>
      </c>
      <c r="S10" s="36" t="n">
        <v>0.01953125</v>
      </c>
      <c r="T10" s="37" t="n">
        <v>14.74</v>
      </c>
      <c r="U10" s="37" t="n">
        <v>1415</v>
      </c>
      <c r="V10" s="37" t="n">
        <v>1.875</v>
      </c>
      <c r="W10" s="37" t="s">
        <v>69</v>
      </c>
      <c r="X10" s="35" t="n">
        <f aca="false">ROUND(Y10*Belarus*(1-B62),2)</f>
        <v>5600</v>
      </c>
      <c r="Y10" s="27" t="n">
        <v>5600</v>
      </c>
    </row>
    <row r="11" s="8" customFormat="true" ht="12.75" hidden="false" customHeight="false" outlineLevel="0" collapsed="false">
      <c r="A11" s="36"/>
      <c r="B11" s="37" t="n">
        <v>625</v>
      </c>
      <c r="C11" s="37" t="n">
        <v>150</v>
      </c>
      <c r="D11" s="37" t="n">
        <v>250</v>
      </c>
      <c r="E11" s="37" t="n">
        <v>80</v>
      </c>
      <c r="F11" s="37" t="n">
        <v>0.0234375</v>
      </c>
      <c r="G11" s="37" t="n">
        <v>12.2</v>
      </c>
      <c r="H11" s="37" t="n">
        <v>975</v>
      </c>
      <c r="I11" s="37" t="n">
        <v>1.875</v>
      </c>
      <c r="J11" s="37" t="s">
        <v>69</v>
      </c>
      <c r="K11" s="35" t="n">
        <f aca="false">ROUND(L11*Belarus*(1-B62),2)</f>
        <v>5600</v>
      </c>
      <c r="L11" s="27" t="n">
        <v>5600</v>
      </c>
      <c r="N11" s="36"/>
      <c r="O11" s="37" t="n">
        <v>625</v>
      </c>
      <c r="P11" s="37" t="n">
        <v>150</v>
      </c>
      <c r="Q11" s="37" t="n">
        <v>250</v>
      </c>
      <c r="R11" s="37" t="n">
        <v>80</v>
      </c>
      <c r="S11" s="36" t="n">
        <v>0.0234375</v>
      </c>
      <c r="T11" s="37" t="n">
        <v>17.7</v>
      </c>
      <c r="U11" s="37" t="n">
        <v>1415</v>
      </c>
      <c r="V11" s="37" t="n">
        <v>1.875</v>
      </c>
      <c r="W11" s="37" t="s">
        <v>69</v>
      </c>
      <c r="X11" s="35" t="n">
        <f aca="false">ROUND(Y11*Belarus*(1-B62),2)</f>
        <v>5600</v>
      </c>
      <c r="Y11" s="27" t="n">
        <v>5600</v>
      </c>
    </row>
    <row r="12" s="8" customFormat="true" ht="12.75" hidden="false" customHeight="false" outlineLevel="0" collapsed="false">
      <c r="A12" s="36"/>
      <c r="B12" s="37" t="n">
        <v>625</v>
      </c>
      <c r="C12" s="37" t="n">
        <v>150</v>
      </c>
      <c r="D12" s="37" t="n">
        <v>300</v>
      </c>
      <c r="E12" s="37" t="n">
        <v>80</v>
      </c>
      <c r="F12" s="37" t="n">
        <v>0.028125</v>
      </c>
      <c r="G12" s="37" t="n">
        <v>14.63</v>
      </c>
      <c r="H12" s="37" t="n">
        <v>1170</v>
      </c>
      <c r="I12" s="37" t="n">
        <v>2.25</v>
      </c>
      <c r="J12" s="37" t="s">
        <v>69</v>
      </c>
      <c r="K12" s="35" t="n">
        <f aca="false">ROUND(L12*Belarus*(1-B62),2)</f>
        <v>5600</v>
      </c>
      <c r="L12" s="27" t="n">
        <v>5600</v>
      </c>
      <c r="N12" s="36"/>
      <c r="O12" s="37" t="n">
        <v>625</v>
      </c>
      <c r="P12" s="37" t="n">
        <v>150</v>
      </c>
      <c r="Q12" s="37" t="n">
        <v>300</v>
      </c>
      <c r="R12" s="37" t="n">
        <v>80</v>
      </c>
      <c r="S12" s="36" t="n">
        <v>0.028125</v>
      </c>
      <c r="T12" s="37" t="n">
        <v>20.88</v>
      </c>
      <c r="U12" s="37" t="n">
        <v>1670</v>
      </c>
      <c r="V12" s="37" t="n">
        <v>2.25</v>
      </c>
      <c r="W12" s="37" t="s">
        <v>69</v>
      </c>
      <c r="X12" s="35" t="n">
        <f aca="false">ROUND(Y12*Belarus*(1-B62),2)</f>
        <v>5600</v>
      </c>
      <c r="Y12" s="27" t="n">
        <v>5600</v>
      </c>
    </row>
    <row r="13" s="8" customFormat="true" ht="12.75" hidden="false" customHeight="false" outlineLevel="0" collapsed="false">
      <c r="A13" s="36"/>
      <c r="B13" s="37" t="n">
        <v>625</v>
      </c>
      <c r="C13" s="37" t="n">
        <v>200</v>
      </c>
      <c r="D13" s="37" t="n">
        <v>250</v>
      </c>
      <c r="E13" s="37" t="n">
        <v>56</v>
      </c>
      <c r="F13" s="37" t="n">
        <v>0.03125</v>
      </c>
      <c r="G13" s="37" t="n">
        <v>16.25</v>
      </c>
      <c r="H13" s="37" t="n">
        <v>910</v>
      </c>
      <c r="I13" s="37" t="n">
        <v>1.75</v>
      </c>
      <c r="J13" s="37" t="s">
        <v>69</v>
      </c>
      <c r="K13" s="35" t="n">
        <f aca="false">ROUND(L13*Belarus*(1-B62),2)</f>
        <v>5600</v>
      </c>
      <c r="L13" s="27" t="n">
        <v>5600</v>
      </c>
      <c r="N13" s="36"/>
      <c r="O13" s="37" t="n">
        <v>625</v>
      </c>
      <c r="P13" s="37" t="n">
        <v>200</v>
      </c>
      <c r="Q13" s="37" t="n">
        <v>250</v>
      </c>
      <c r="R13" s="37" t="n">
        <v>56</v>
      </c>
      <c r="S13" s="36" t="n">
        <v>0.03125</v>
      </c>
      <c r="T13" s="37" t="n">
        <v>23.57</v>
      </c>
      <c r="U13" s="37" t="n">
        <v>1320</v>
      </c>
      <c r="V13" s="37" t="n">
        <v>1.75</v>
      </c>
      <c r="W13" s="37" t="s">
        <v>69</v>
      </c>
      <c r="X13" s="35" t="n">
        <f aca="false">ROUND(Y13*Belarus*(1-B62),2)</f>
        <v>5600</v>
      </c>
      <c r="Y13" s="27" t="n">
        <v>5600</v>
      </c>
    </row>
    <row r="14" s="8" customFormat="true" ht="12.75" hidden="false" customHeight="false" outlineLevel="0" collapsed="false">
      <c r="A14" s="36"/>
      <c r="B14" s="37" t="n">
        <v>625</v>
      </c>
      <c r="C14" s="37" t="n">
        <v>250</v>
      </c>
      <c r="D14" s="37" t="n">
        <v>250</v>
      </c>
      <c r="E14" s="37" t="n">
        <v>48</v>
      </c>
      <c r="F14" s="37" t="n">
        <v>0.0390625</v>
      </c>
      <c r="G14" s="37" t="n">
        <v>20.3</v>
      </c>
      <c r="H14" s="37" t="n">
        <v>975</v>
      </c>
      <c r="I14" s="37" t="n">
        <v>1.875</v>
      </c>
      <c r="J14" s="37" t="s">
        <v>69</v>
      </c>
      <c r="K14" s="35" t="n">
        <f aca="false">ROUND(L14*Belarus*(1-B62),2)</f>
        <v>5600</v>
      </c>
      <c r="L14" s="27" t="n">
        <v>5600</v>
      </c>
      <c r="N14" s="36"/>
      <c r="O14" s="37" t="n">
        <v>625</v>
      </c>
      <c r="P14" s="37" t="n">
        <v>250</v>
      </c>
      <c r="Q14" s="37" t="n">
        <v>250</v>
      </c>
      <c r="R14" s="37" t="n">
        <v>48</v>
      </c>
      <c r="S14" s="36" t="n">
        <v>0.0390625</v>
      </c>
      <c r="T14" s="37" t="n">
        <v>29.5</v>
      </c>
      <c r="U14" s="37" t="n">
        <v>1415</v>
      </c>
      <c r="V14" s="37" t="n">
        <v>1.875</v>
      </c>
      <c r="W14" s="37" t="s">
        <v>69</v>
      </c>
      <c r="X14" s="35" t="n">
        <f aca="false">ROUND(Y14*Belarus*(1-B62),2)</f>
        <v>5600</v>
      </c>
      <c r="Y14" s="27" t="n">
        <v>5600</v>
      </c>
    </row>
    <row r="15" s="8" customFormat="true" ht="12.75" hidden="false" customHeight="false" outlineLevel="0" collapsed="false">
      <c r="A15" s="36"/>
      <c r="B15" s="37" t="n">
        <v>625</v>
      </c>
      <c r="C15" s="37" t="n">
        <v>300</v>
      </c>
      <c r="D15" s="37" t="n">
        <v>200</v>
      </c>
      <c r="E15" s="37" t="n">
        <v>56</v>
      </c>
      <c r="F15" s="37" t="n">
        <v>0.0375</v>
      </c>
      <c r="G15" s="37" t="n">
        <v>19.5</v>
      </c>
      <c r="H15" s="37" t="n">
        <v>1092</v>
      </c>
      <c r="I15" s="37" t="n">
        <v>2.1</v>
      </c>
      <c r="J15" s="37" t="s">
        <v>69</v>
      </c>
      <c r="K15" s="35" t="n">
        <f aca="false">ROUND(L15*Belarus*(1-B62),2)</f>
        <v>5600</v>
      </c>
      <c r="L15" s="27" t="n">
        <v>5600</v>
      </c>
      <c r="N15" s="36"/>
      <c r="O15" s="37" t="n">
        <v>625</v>
      </c>
      <c r="P15" s="37" t="n">
        <v>300</v>
      </c>
      <c r="Q15" s="37" t="n">
        <v>200</v>
      </c>
      <c r="R15" s="37" t="n">
        <v>56</v>
      </c>
      <c r="S15" s="36" t="n">
        <v>0.0375</v>
      </c>
      <c r="T15" s="37" t="n">
        <v>28.3</v>
      </c>
      <c r="U15" s="37" t="n">
        <v>1585</v>
      </c>
      <c r="V15" s="37" t="n">
        <v>2.1</v>
      </c>
      <c r="W15" s="37" t="s">
        <v>69</v>
      </c>
      <c r="X15" s="35" t="n">
        <f aca="false">ROUND(Y15*Belarus*(1-B62),2)</f>
        <v>5600</v>
      </c>
      <c r="Y15" s="27" t="n">
        <v>5600</v>
      </c>
    </row>
    <row r="16" s="8" customFormat="true" ht="12.75" hidden="false" customHeight="false" outlineLevel="0" collapsed="false">
      <c r="A16" s="36"/>
      <c r="B16" s="37" t="n">
        <v>625</v>
      </c>
      <c r="C16" s="37" t="n">
        <v>300</v>
      </c>
      <c r="D16" s="37" t="n">
        <v>250</v>
      </c>
      <c r="E16" s="37" t="n">
        <v>40</v>
      </c>
      <c r="F16" s="37" t="n">
        <v>0.046875</v>
      </c>
      <c r="G16" s="37" t="n">
        <v>24.4</v>
      </c>
      <c r="H16" s="37" t="n">
        <v>975</v>
      </c>
      <c r="I16" s="37" t="n">
        <v>1.875</v>
      </c>
      <c r="J16" s="37" t="s">
        <v>69</v>
      </c>
      <c r="K16" s="35" t="n">
        <f aca="false">ROUND(L16*Belarus*(1-B62),2)</f>
        <v>5600</v>
      </c>
      <c r="L16" s="27" t="n">
        <v>5600</v>
      </c>
      <c r="N16" s="36"/>
      <c r="O16" s="37" t="n">
        <v>625</v>
      </c>
      <c r="P16" s="37" t="n">
        <v>300</v>
      </c>
      <c r="Q16" s="37" t="n">
        <v>250</v>
      </c>
      <c r="R16" s="37" t="n">
        <v>40</v>
      </c>
      <c r="S16" s="36" t="n">
        <v>0.046875</v>
      </c>
      <c r="T16" s="37" t="n">
        <v>35.4</v>
      </c>
      <c r="U16" s="37" t="n">
        <v>1415</v>
      </c>
      <c r="V16" s="37" t="n">
        <v>1.875</v>
      </c>
      <c r="W16" s="37" t="s">
        <v>69</v>
      </c>
      <c r="X16" s="35" t="n">
        <f aca="false">ROUND(Y16*Belarus*(1-B62),2)</f>
        <v>5600</v>
      </c>
      <c r="Y16" s="27" t="n">
        <v>5600</v>
      </c>
    </row>
    <row r="17" s="8" customFormat="true" ht="12.75" hidden="false" customHeight="false" outlineLevel="0" collapsed="false">
      <c r="A17" s="36"/>
      <c r="B17" s="37" t="n">
        <v>625</v>
      </c>
      <c r="C17" s="37" t="n">
        <v>350</v>
      </c>
      <c r="D17" s="37" t="n">
        <v>250</v>
      </c>
      <c r="E17" s="37" t="n">
        <v>32</v>
      </c>
      <c r="F17" s="37" t="n">
        <v>0.0546875</v>
      </c>
      <c r="G17" s="37" t="n">
        <v>28.4</v>
      </c>
      <c r="H17" s="37" t="n">
        <v>910</v>
      </c>
      <c r="I17" s="37" t="n">
        <v>1.75</v>
      </c>
      <c r="J17" s="37" t="s">
        <v>69</v>
      </c>
      <c r="K17" s="35" t="n">
        <f aca="false">ROUND(L17*Belarus*(1-B62),2)</f>
        <v>5600</v>
      </c>
      <c r="L17" s="27" t="n">
        <v>5600</v>
      </c>
      <c r="N17" s="36"/>
      <c r="O17" s="37" t="n">
        <v>625</v>
      </c>
      <c r="P17" s="37" t="n">
        <v>350</v>
      </c>
      <c r="Q17" s="37" t="n">
        <v>250</v>
      </c>
      <c r="R17" s="37" t="n">
        <v>32</v>
      </c>
      <c r="S17" s="36" t="n">
        <v>0.0546875</v>
      </c>
      <c r="T17" s="37" t="n">
        <v>41.25</v>
      </c>
      <c r="U17" s="37" t="n">
        <v>1320</v>
      </c>
      <c r="V17" s="37" t="n">
        <v>1.75</v>
      </c>
      <c r="W17" s="37" t="s">
        <v>69</v>
      </c>
      <c r="X17" s="35" t="n">
        <f aca="false">ROUND(Y17*Belarus*(1-B62),2)</f>
        <v>5600</v>
      </c>
      <c r="Y17" s="27" t="n">
        <v>5600</v>
      </c>
    </row>
    <row r="18" s="8" customFormat="true" ht="12.75" hidden="false" customHeight="false" outlineLevel="0" collapsed="false">
      <c r="A18" s="36"/>
      <c r="B18" s="37" t="n">
        <v>625</v>
      </c>
      <c r="C18" s="37" t="n">
        <v>375</v>
      </c>
      <c r="D18" s="37" t="n">
        <v>250</v>
      </c>
      <c r="E18" s="37" t="n">
        <v>32</v>
      </c>
      <c r="F18" s="37" t="n">
        <v>0.05859375</v>
      </c>
      <c r="G18" s="37" t="n">
        <v>30.5</v>
      </c>
      <c r="H18" s="37" t="n">
        <v>975</v>
      </c>
      <c r="I18" s="37" t="n">
        <v>1.875</v>
      </c>
      <c r="J18" s="37" t="s">
        <v>69</v>
      </c>
      <c r="K18" s="35" t="n">
        <f aca="false">ROUND(L18*Belarus*(1-B62),2)</f>
        <v>5600</v>
      </c>
      <c r="L18" s="27" t="n">
        <v>5600</v>
      </c>
      <c r="N18" s="36"/>
      <c r="O18" s="37" t="n">
        <v>625</v>
      </c>
      <c r="P18" s="37" t="n">
        <v>375</v>
      </c>
      <c r="Q18" s="37" t="n">
        <v>250</v>
      </c>
      <c r="R18" s="37" t="n">
        <v>32</v>
      </c>
      <c r="S18" s="36" t="n">
        <v>0.05859375</v>
      </c>
      <c r="T18" s="37" t="n">
        <v>44.2</v>
      </c>
      <c r="U18" s="37" t="n">
        <v>1415</v>
      </c>
      <c r="V18" s="37" t="n">
        <v>1.875</v>
      </c>
      <c r="W18" s="37" t="s">
        <v>69</v>
      </c>
      <c r="X18" s="35" t="n">
        <f aca="false">ROUND(Y18*Belarus*(1-B62),2)</f>
        <v>5600</v>
      </c>
      <c r="Y18" s="27" t="n">
        <v>5600</v>
      </c>
    </row>
    <row r="19" s="8" customFormat="true" ht="12.75" hidden="false" customHeight="false" outlineLevel="0" collapsed="false">
      <c r="A19" s="36"/>
      <c r="B19" s="37" t="n">
        <v>625</v>
      </c>
      <c r="C19" s="37" t="n">
        <v>400</v>
      </c>
      <c r="D19" s="37" t="n">
        <v>250</v>
      </c>
      <c r="E19" s="37" t="n">
        <v>36</v>
      </c>
      <c r="F19" s="37" t="n">
        <v>0.0625</v>
      </c>
      <c r="G19" s="37" t="n">
        <v>32.5</v>
      </c>
      <c r="H19" s="37" t="n">
        <v>1170</v>
      </c>
      <c r="I19" s="37" t="n">
        <v>2.25</v>
      </c>
      <c r="J19" s="37" t="s">
        <v>69</v>
      </c>
      <c r="K19" s="35" t="n">
        <f aca="false">ROUND(L19*Belarus*(1-B62),2)</f>
        <v>5600</v>
      </c>
      <c r="L19" s="27" t="n">
        <v>5600</v>
      </c>
      <c r="N19" s="36"/>
      <c r="O19" s="37" t="n">
        <v>625</v>
      </c>
      <c r="P19" s="37" t="n">
        <v>400</v>
      </c>
      <c r="Q19" s="37" t="n">
        <v>250</v>
      </c>
      <c r="R19" s="37" t="n">
        <v>36</v>
      </c>
      <c r="S19" s="36" t="n">
        <v>0.0625</v>
      </c>
      <c r="T19" s="37" t="n">
        <v>46.4</v>
      </c>
      <c r="U19" s="37" t="n">
        <v>1670</v>
      </c>
      <c r="V19" s="37" t="n">
        <v>2.25</v>
      </c>
      <c r="W19" s="37" t="s">
        <v>69</v>
      </c>
      <c r="X19" s="35" t="n">
        <f aca="false">ROUND(Y19*Belarus*(1-B62),2)</f>
        <v>5600</v>
      </c>
      <c r="Y19" s="27" t="n">
        <v>5600</v>
      </c>
    </row>
    <row r="20" s="8" customFormat="true" ht="12.75" hidden="false" customHeight="false" outlineLevel="0" collapsed="false">
      <c r="A20" s="36"/>
      <c r="B20" s="37" t="n">
        <v>625</v>
      </c>
      <c r="C20" s="37" t="n">
        <v>450</v>
      </c>
      <c r="D20" s="37" t="n">
        <v>250</v>
      </c>
      <c r="E20" s="37" t="n">
        <v>24</v>
      </c>
      <c r="F20" s="37" t="n">
        <v>0.0704166666666667</v>
      </c>
      <c r="G20" s="37" t="n">
        <v>36.7</v>
      </c>
      <c r="H20" s="37" t="n">
        <v>880</v>
      </c>
      <c r="I20" s="37" t="n">
        <v>1.69</v>
      </c>
      <c r="J20" s="37" t="s">
        <v>69</v>
      </c>
      <c r="K20" s="35" t="n">
        <f aca="false">ROUND(L20*Belarus*(1-B62),2)</f>
        <v>5600</v>
      </c>
      <c r="L20" s="27" t="n">
        <v>5600</v>
      </c>
      <c r="N20" s="36"/>
      <c r="O20" s="37" t="n">
        <v>625</v>
      </c>
      <c r="P20" s="37" t="n">
        <v>450</v>
      </c>
      <c r="Q20" s="37" t="n">
        <v>250</v>
      </c>
      <c r="R20" s="37" t="n">
        <v>24</v>
      </c>
      <c r="S20" s="36" t="n">
        <v>0.0704166666666667</v>
      </c>
      <c r="T20" s="37" t="n">
        <v>53.13</v>
      </c>
      <c r="U20" s="37" t="n">
        <v>1257</v>
      </c>
      <c r="V20" s="37" t="n">
        <v>1.69</v>
      </c>
      <c r="W20" s="37" t="s">
        <v>69</v>
      </c>
      <c r="X20" s="35" t="n">
        <f aca="false">ROUND(Y20*Belarus*(1-B62),2)</f>
        <v>5600</v>
      </c>
      <c r="Y20" s="27" t="n">
        <v>5600</v>
      </c>
    </row>
    <row r="21" s="8" customFormat="true" ht="12.75" hidden="false" customHeight="false" outlineLevel="0" collapsed="false">
      <c r="A21" s="36"/>
      <c r="B21" s="37" t="n">
        <v>625</v>
      </c>
      <c r="C21" s="37" t="n">
        <v>500</v>
      </c>
      <c r="D21" s="37" t="n">
        <v>250</v>
      </c>
      <c r="E21" s="37" t="n">
        <v>24</v>
      </c>
      <c r="F21" s="37" t="n">
        <v>0.078125</v>
      </c>
      <c r="G21" s="37" t="n">
        <v>40.6</v>
      </c>
      <c r="H21" s="37" t="n">
        <v>975</v>
      </c>
      <c r="I21" s="37" t="n">
        <v>1.875</v>
      </c>
      <c r="J21" s="37" t="s">
        <v>69</v>
      </c>
      <c r="K21" s="35" t="n">
        <f aca="false">ROUND(L21*Belarus*(1-B62),2)</f>
        <v>5600</v>
      </c>
      <c r="L21" s="27" t="n">
        <v>5600</v>
      </c>
      <c r="N21" s="36"/>
      <c r="O21" s="37" t="n">
        <v>625</v>
      </c>
      <c r="P21" s="37" t="n">
        <v>500</v>
      </c>
      <c r="Q21" s="37" t="n">
        <v>250</v>
      </c>
      <c r="R21" s="37" t="n">
        <v>24</v>
      </c>
      <c r="S21" s="36" t="n">
        <v>0.078125</v>
      </c>
      <c r="T21" s="37" t="n">
        <v>58.96</v>
      </c>
      <c r="U21" s="37" t="n">
        <v>1415</v>
      </c>
      <c r="V21" s="37" t="n">
        <v>1.875</v>
      </c>
      <c r="W21" s="37" t="s">
        <v>69</v>
      </c>
      <c r="X21" s="35" t="n">
        <f aca="false">ROUND(Y21*Belarus*(1-B62),2)</f>
        <v>5600</v>
      </c>
      <c r="Y21" s="27" t="n">
        <v>5600</v>
      </c>
    </row>
    <row r="22" s="8" customFormat="true" ht="24.75" hidden="false" customHeight="true" outlineLevel="0" collapsed="false">
      <c r="A22" s="35" t="s">
        <v>70</v>
      </c>
      <c r="B22" s="35"/>
      <c r="C22" s="35"/>
      <c r="D22" s="35"/>
      <c r="E22" s="35"/>
      <c r="F22" s="35"/>
      <c r="G22" s="35"/>
      <c r="H22" s="35"/>
      <c r="I22" s="35"/>
      <c r="J22" s="35"/>
      <c r="K22" s="35"/>
      <c r="L22" s="27"/>
      <c r="N22" s="35" t="s">
        <v>71</v>
      </c>
      <c r="O22" s="35"/>
      <c r="P22" s="35"/>
      <c r="Q22" s="35"/>
      <c r="R22" s="35"/>
      <c r="S22" s="35"/>
      <c r="T22" s="35"/>
      <c r="U22" s="35"/>
      <c r="V22" s="35"/>
      <c r="W22" s="35"/>
      <c r="X22" s="35"/>
      <c r="Y22" s="27"/>
    </row>
    <row r="23" s="8" customFormat="true" ht="12.75" hidden="false" customHeight="false" outlineLevel="0" collapsed="false">
      <c r="A23" s="36" t="s">
        <v>68</v>
      </c>
      <c r="B23" s="37" t="n">
        <v>625</v>
      </c>
      <c r="C23" s="37" t="n">
        <v>100</v>
      </c>
      <c r="D23" s="37" t="n">
        <v>250</v>
      </c>
      <c r="E23" s="37" t="n">
        <v>120</v>
      </c>
      <c r="F23" s="36" t="n">
        <v>0.015625</v>
      </c>
      <c r="G23" s="37" t="n">
        <v>10.17</v>
      </c>
      <c r="H23" s="37" t="n">
        <v>1220</v>
      </c>
      <c r="I23" s="37" t="n">
        <v>1.875</v>
      </c>
      <c r="J23" s="37" t="s">
        <v>69</v>
      </c>
      <c r="K23" s="35" t="n">
        <f aca="false">ROUND(L23*Belarus*(1-B62),2)</f>
        <v>5600</v>
      </c>
      <c r="L23" s="27" t="n">
        <v>5600</v>
      </c>
      <c r="N23" s="36" t="s">
        <v>72</v>
      </c>
      <c r="O23" s="37" t="n">
        <v>500</v>
      </c>
      <c r="P23" s="37" t="n">
        <v>250</v>
      </c>
      <c r="Q23" s="37" t="n">
        <v>250</v>
      </c>
      <c r="R23" s="37" t="s">
        <v>73</v>
      </c>
      <c r="S23" s="36" t="s">
        <v>73</v>
      </c>
      <c r="T23" s="37" t="s">
        <v>73</v>
      </c>
      <c r="U23" s="37" t="s">
        <v>73</v>
      </c>
      <c r="V23" s="37" t="s">
        <v>73</v>
      </c>
      <c r="W23" s="37" t="s">
        <v>74</v>
      </c>
      <c r="X23" s="35" t="n">
        <f aca="false">ROUND(Y23*Belarus*(1-B62),2)</f>
        <v>400</v>
      </c>
      <c r="Y23" s="27" t="n">
        <v>400</v>
      </c>
    </row>
    <row r="24" s="8" customFormat="true" ht="12.75" hidden="false" customHeight="false" outlineLevel="0" collapsed="false">
      <c r="A24" s="36"/>
      <c r="B24" s="37" t="n">
        <v>625</v>
      </c>
      <c r="C24" s="37" t="n">
        <v>100</v>
      </c>
      <c r="D24" s="37" t="n">
        <v>300</v>
      </c>
      <c r="E24" s="37" t="n">
        <v>120</v>
      </c>
      <c r="F24" s="36" t="n">
        <v>0.01875</v>
      </c>
      <c r="G24" s="37" t="n">
        <v>12.17</v>
      </c>
      <c r="H24" s="37" t="n">
        <v>1460</v>
      </c>
      <c r="I24" s="37" t="n">
        <v>2.25</v>
      </c>
      <c r="J24" s="37" t="s">
        <v>69</v>
      </c>
      <c r="K24" s="35" t="n">
        <f aca="false">ROUND(L24*Belarus*(1-B62),2)</f>
        <v>5600</v>
      </c>
      <c r="L24" s="27" t="n">
        <v>5600</v>
      </c>
      <c r="N24" s="36"/>
      <c r="O24" s="37" t="n">
        <v>500</v>
      </c>
      <c r="P24" s="37" t="n">
        <v>300</v>
      </c>
      <c r="Q24" s="37" t="n">
        <v>200</v>
      </c>
      <c r="R24" s="37" t="s">
        <v>73</v>
      </c>
      <c r="S24" s="36" t="s">
        <v>73</v>
      </c>
      <c r="T24" s="37" t="s">
        <v>73</v>
      </c>
      <c r="U24" s="37" t="s">
        <v>73</v>
      </c>
      <c r="V24" s="37" t="s">
        <v>73</v>
      </c>
      <c r="W24" s="37" t="s">
        <v>74</v>
      </c>
      <c r="X24" s="35" t="n">
        <f aca="false">ROUND(Y24*Belarus*(1-B62),2)</f>
        <v>400</v>
      </c>
      <c r="Y24" s="27" t="n">
        <v>400</v>
      </c>
    </row>
    <row r="25" s="8" customFormat="true" ht="12.75" hidden="false" customHeight="false" outlineLevel="0" collapsed="false">
      <c r="A25" s="36"/>
      <c r="B25" s="37" t="n">
        <v>625</v>
      </c>
      <c r="C25" s="37" t="n">
        <v>125</v>
      </c>
      <c r="D25" s="37" t="n">
        <v>250</v>
      </c>
      <c r="E25" s="37" t="n">
        <v>96</v>
      </c>
      <c r="F25" s="36" t="n">
        <v>0.01953125</v>
      </c>
      <c r="G25" s="37" t="n">
        <v>12.7</v>
      </c>
      <c r="H25" s="37" t="n">
        <v>1220</v>
      </c>
      <c r="I25" s="37" t="n">
        <v>1.875</v>
      </c>
      <c r="J25" s="37" t="s">
        <v>69</v>
      </c>
      <c r="K25" s="35" t="n">
        <f aca="false">ROUND(L25*Belarus*(1-B62),2)</f>
        <v>5600</v>
      </c>
      <c r="L25" s="27" t="n">
        <v>5600</v>
      </c>
      <c r="N25" s="36"/>
      <c r="O25" s="37" t="n">
        <v>500</v>
      </c>
      <c r="P25" s="37" t="n">
        <v>300</v>
      </c>
      <c r="Q25" s="37" t="n">
        <v>250</v>
      </c>
      <c r="R25" s="37" t="s">
        <v>73</v>
      </c>
      <c r="S25" s="36" t="s">
        <v>73</v>
      </c>
      <c r="T25" s="37" t="s">
        <v>73</v>
      </c>
      <c r="U25" s="37" t="s">
        <v>73</v>
      </c>
      <c r="V25" s="37" t="s">
        <v>73</v>
      </c>
      <c r="W25" s="37" t="s">
        <v>74</v>
      </c>
      <c r="X25" s="35" t="n">
        <f aca="false">ROUND(Y25*Belarus*(1-B62),2)</f>
        <v>400</v>
      </c>
      <c r="Y25" s="27" t="n">
        <v>400</v>
      </c>
    </row>
    <row r="26" s="8" customFormat="true" ht="12.75" hidden="false" customHeight="false" outlineLevel="0" collapsed="false">
      <c r="A26" s="36"/>
      <c r="B26" s="37" t="n">
        <v>625</v>
      </c>
      <c r="C26" s="37" t="n">
        <v>150</v>
      </c>
      <c r="D26" s="37" t="n">
        <v>250</v>
      </c>
      <c r="E26" s="37" t="n">
        <v>80</v>
      </c>
      <c r="F26" s="36" t="n">
        <v>0.0234375</v>
      </c>
      <c r="G26" s="37" t="n">
        <v>15.25</v>
      </c>
      <c r="H26" s="37" t="n">
        <v>1220</v>
      </c>
      <c r="I26" s="37" t="n">
        <v>1.875</v>
      </c>
      <c r="J26" s="37" t="s">
        <v>69</v>
      </c>
      <c r="K26" s="35" t="n">
        <f aca="false">ROUND(L26*Belarus*(1-B62),2)</f>
        <v>5600</v>
      </c>
      <c r="L26" s="27" t="n">
        <v>5600</v>
      </c>
      <c r="N26" s="36"/>
      <c r="O26" s="37" t="n">
        <v>500</v>
      </c>
      <c r="P26" s="37" t="n">
        <v>375</v>
      </c>
      <c r="Q26" s="37" t="n">
        <v>250</v>
      </c>
      <c r="R26" s="37" t="s">
        <v>73</v>
      </c>
      <c r="S26" s="36" t="s">
        <v>73</v>
      </c>
      <c r="T26" s="37" t="s">
        <v>73</v>
      </c>
      <c r="U26" s="37" t="s">
        <v>73</v>
      </c>
      <c r="V26" s="37" t="s">
        <v>73</v>
      </c>
      <c r="W26" s="37" t="s">
        <v>74</v>
      </c>
      <c r="X26" s="35" t="n">
        <f aca="false">ROUND(Y26*Belarus*(1-B62),2)</f>
        <v>400</v>
      </c>
      <c r="Y26" s="27" t="n">
        <v>400</v>
      </c>
    </row>
    <row r="27" s="8" customFormat="true" ht="12.75" hidden="false" customHeight="false" outlineLevel="0" collapsed="false">
      <c r="A27" s="36"/>
      <c r="B27" s="37" t="n">
        <v>625</v>
      </c>
      <c r="C27" s="37" t="n">
        <v>150</v>
      </c>
      <c r="D27" s="37" t="n">
        <v>300</v>
      </c>
      <c r="E27" s="37" t="n">
        <v>80</v>
      </c>
      <c r="F27" s="36" t="n">
        <v>0.028125</v>
      </c>
      <c r="G27" s="37" t="n">
        <v>18.25</v>
      </c>
      <c r="H27" s="37" t="n">
        <v>1460</v>
      </c>
      <c r="I27" s="37" t="n">
        <v>2.25</v>
      </c>
      <c r="J27" s="37" t="s">
        <v>69</v>
      </c>
      <c r="K27" s="35" t="n">
        <f aca="false">ROUND(L27*Belarus*(1-B62),2)</f>
        <v>5600</v>
      </c>
      <c r="L27" s="27" t="n">
        <v>5600</v>
      </c>
      <c r="N27" s="36"/>
      <c r="O27" s="37" t="n">
        <v>500</v>
      </c>
      <c r="P27" s="37" t="n">
        <v>400</v>
      </c>
      <c r="Q27" s="37" t="n">
        <v>250</v>
      </c>
      <c r="R27" s="37" t="s">
        <v>73</v>
      </c>
      <c r="S27" s="36" t="s">
        <v>73</v>
      </c>
      <c r="T27" s="37" t="s">
        <v>73</v>
      </c>
      <c r="U27" s="37" t="s">
        <v>73</v>
      </c>
      <c r="V27" s="37" t="s">
        <v>73</v>
      </c>
      <c r="W27" s="37" t="s">
        <v>74</v>
      </c>
      <c r="X27" s="35" t="n">
        <f aca="false">ROUND(Y27*Belarus*(1-B62),2)</f>
        <v>400</v>
      </c>
      <c r="Y27" s="27" t="n">
        <v>400</v>
      </c>
    </row>
    <row r="28" s="8" customFormat="true" ht="12.75" hidden="false" customHeight="false" outlineLevel="0" collapsed="false">
      <c r="A28" s="36"/>
      <c r="B28" s="37" t="n">
        <v>625</v>
      </c>
      <c r="C28" s="37" t="n">
        <v>200</v>
      </c>
      <c r="D28" s="37" t="n">
        <v>250</v>
      </c>
      <c r="E28" s="37" t="n">
        <v>56</v>
      </c>
      <c r="F28" s="36" t="n">
        <v>0.03125</v>
      </c>
      <c r="G28" s="37" t="n">
        <v>20.36</v>
      </c>
      <c r="H28" s="37" t="n">
        <v>1140</v>
      </c>
      <c r="I28" s="37" t="n">
        <v>1.75</v>
      </c>
      <c r="J28" s="37" t="s">
        <v>69</v>
      </c>
      <c r="K28" s="35" t="n">
        <f aca="false">ROUND(L28*Belarus*(1-B62),2)</f>
        <v>5600</v>
      </c>
      <c r="L28" s="27" t="n">
        <v>5600</v>
      </c>
      <c r="N28" s="36"/>
      <c r="O28" s="37" t="n">
        <v>500</v>
      </c>
      <c r="P28" s="37" t="n">
        <v>500</v>
      </c>
      <c r="Q28" s="37" t="n">
        <v>250</v>
      </c>
      <c r="R28" s="37" t="s">
        <v>73</v>
      </c>
      <c r="S28" s="36" t="s">
        <v>73</v>
      </c>
      <c r="T28" s="37" t="s">
        <v>73</v>
      </c>
      <c r="U28" s="37" t="s">
        <v>73</v>
      </c>
      <c r="V28" s="37" t="s">
        <v>73</v>
      </c>
      <c r="W28" s="37" t="s">
        <v>74</v>
      </c>
      <c r="X28" s="35" t="n">
        <f aca="false">ROUND(Y28*Belarus*(1-B62),2)</f>
        <v>400</v>
      </c>
      <c r="Y28" s="27" t="n">
        <v>400</v>
      </c>
    </row>
    <row r="29" s="8" customFormat="true" ht="12.75" hidden="false" customHeight="false" outlineLevel="0" collapsed="false">
      <c r="A29" s="36"/>
      <c r="B29" s="37" t="n">
        <v>625</v>
      </c>
      <c r="C29" s="37" t="n">
        <v>250</v>
      </c>
      <c r="D29" s="37" t="n">
        <v>250</v>
      </c>
      <c r="E29" s="37" t="n">
        <v>48</v>
      </c>
      <c r="F29" s="36" t="n">
        <v>0.0390625</v>
      </c>
      <c r="G29" s="37" t="n">
        <v>25.4</v>
      </c>
      <c r="H29" s="37" t="n">
        <v>1220</v>
      </c>
      <c r="I29" s="37" t="n">
        <v>1.875</v>
      </c>
      <c r="J29" s="37" t="s">
        <v>69</v>
      </c>
      <c r="K29" s="35" t="n">
        <f aca="false">ROUND(L29*Belarus*(1-B62),2)</f>
        <v>5600</v>
      </c>
      <c r="L29" s="27" t="n">
        <v>5600</v>
      </c>
      <c r="N29" s="36"/>
      <c r="O29" s="37" t="n">
        <v>625</v>
      </c>
      <c r="P29" s="37" t="n">
        <v>250</v>
      </c>
      <c r="Q29" s="37" t="n">
        <v>250</v>
      </c>
      <c r="R29" s="37" t="s">
        <v>73</v>
      </c>
      <c r="S29" s="36" t="s">
        <v>73</v>
      </c>
      <c r="T29" s="37" t="s">
        <v>73</v>
      </c>
      <c r="U29" s="37" t="s">
        <v>73</v>
      </c>
      <c r="V29" s="37" t="s">
        <v>73</v>
      </c>
      <c r="W29" s="37" t="s">
        <v>74</v>
      </c>
      <c r="X29" s="35" t="n">
        <f aca="false">ROUND(Y29*Belarus*(1-B62),2)</f>
        <v>450</v>
      </c>
      <c r="Y29" s="27" t="n">
        <v>450</v>
      </c>
    </row>
    <row r="30" s="8" customFormat="true" ht="12.75" hidden="false" customHeight="false" outlineLevel="0" collapsed="false">
      <c r="A30" s="36"/>
      <c r="B30" s="37" t="n">
        <v>625</v>
      </c>
      <c r="C30" s="37" t="n">
        <v>300</v>
      </c>
      <c r="D30" s="37" t="n">
        <v>200</v>
      </c>
      <c r="E30" s="37" t="n">
        <v>56</v>
      </c>
      <c r="F30" s="36" t="n">
        <v>0.0375</v>
      </c>
      <c r="G30" s="37" t="n">
        <v>24.37</v>
      </c>
      <c r="H30" s="37" t="n">
        <v>1365</v>
      </c>
      <c r="I30" s="37" t="n">
        <v>2.1</v>
      </c>
      <c r="J30" s="37" t="s">
        <v>69</v>
      </c>
      <c r="K30" s="35" t="n">
        <f aca="false">ROUND(L30*Belarus*(1-B62),2)</f>
        <v>5600</v>
      </c>
      <c r="L30" s="27" t="n">
        <v>5600</v>
      </c>
      <c r="N30" s="36"/>
      <c r="O30" s="37" t="n">
        <v>625</v>
      </c>
      <c r="P30" s="37" t="n">
        <v>300</v>
      </c>
      <c r="Q30" s="37" t="n">
        <v>200</v>
      </c>
      <c r="R30" s="37" t="s">
        <v>73</v>
      </c>
      <c r="S30" s="36" t="s">
        <v>73</v>
      </c>
      <c r="T30" s="37" t="s">
        <v>73</v>
      </c>
      <c r="U30" s="37" t="s">
        <v>73</v>
      </c>
      <c r="V30" s="37" t="s">
        <v>73</v>
      </c>
      <c r="W30" s="37" t="s">
        <v>74</v>
      </c>
      <c r="X30" s="35" t="n">
        <f aca="false">ROUND(Y30*Belarus*(1-B62),2)</f>
        <v>450</v>
      </c>
      <c r="Y30" s="27" t="n">
        <v>450</v>
      </c>
    </row>
    <row r="31" s="8" customFormat="true" ht="12.75" hidden="false" customHeight="false" outlineLevel="0" collapsed="false">
      <c r="A31" s="36"/>
      <c r="B31" s="37" t="n">
        <v>625</v>
      </c>
      <c r="C31" s="37" t="n">
        <v>300</v>
      </c>
      <c r="D31" s="37" t="n">
        <v>250</v>
      </c>
      <c r="E31" s="37" t="n">
        <v>40</v>
      </c>
      <c r="F31" s="36" t="n">
        <v>0.046875</v>
      </c>
      <c r="G31" s="37" t="n">
        <v>30.5</v>
      </c>
      <c r="H31" s="37" t="n">
        <v>1220</v>
      </c>
      <c r="I31" s="37" t="n">
        <v>1.875</v>
      </c>
      <c r="J31" s="37" t="s">
        <v>69</v>
      </c>
      <c r="K31" s="35" t="n">
        <f aca="false">ROUND(L31*Belarus*(1-B62),2)</f>
        <v>5600</v>
      </c>
      <c r="L31" s="27" t="n">
        <v>5600</v>
      </c>
      <c r="N31" s="36"/>
      <c r="O31" s="37" t="n">
        <v>625</v>
      </c>
      <c r="P31" s="37" t="n">
        <v>300</v>
      </c>
      <c r="Q31" s="37" t="n">
        <v>250</v>
      </c>
      <c r="R31" s="37" t="s">
        <v>73</v>
      </c>
      <c r="S31" s="36" t="s">
        <v>73</v>
      </c>
      <c r="T31" s="37" t="s">
        <v>73</v>
      </c>
      <c r="U31" s="37" t="s">
        <v>73</v>
      </c>
      <c r="V31" s="37" t="s">
        <v>73</v>
      </c>
      <c r="W31" s="37" t="s">
        <v>74</v>
      </c>
      <c r="X31" s="35" t="n">
        <f aca="false">ROUND(Y31*Belarus*(1-B62),2)</f>
        <v>450</v>
      </c>
      <c r="Y31" s="27" t="n">
        <v>450</v>
      </c>
    </row>
    <row r="32" s="8" customFormat="true" ht="12.75" hidden="false" customHeight="false" outlineLevel="0" collapsed="false">
      <c r="A32" s="36"/>
      <c r="B32" s="37" t="n">
        <v>625</v>
      </c>
      <c r="C32" s="37" t="n">
        <v>350</v>
      </c>
      <c r="D32" s="37" t="n">
        <v>250</v>
      </c>
      <c r="E32" s="37" t="n">
        <v>32</v>
      </c>
      <c r="F32" s="36" t="n">
        <v>0.0546875</v>
      </c>
      <c r="G32" s="37" t="n">
        <v>35.63</v>
      </c>
      <c r="H32" s="37" t="n">
        <v>1140</v>
      </c>
      <c r="I32" s="37" t="n">
        <v>1.75</v>
      </c>
      <c r="J32" s="37" t="s">
        <v>69</v>
      </c>
      <c r="K32" s="35" t="n">
        <f aca="false">ROUND(L32*Belarus*(1-B62),2)</f>
        <v>5600</v>
      </c>
      <c r="L32" s="27" t="n">
        <v>5600</v>
      </c>
      <c r="N32" s="36"/>
      <c r="O32" s="37" t="n">
        <v>625</v>
      </c>
      <c r="P32" s="37" t="n">
        <v>375</v>
      </c>
      <c r="Q32" s="37" t="n">
        <v>250</v>
      </c>
      <c r="R32" s="37" t="s">
        <v>73</v>
      </c>
      <c r="S32" s="36" t="s">
        <v>73</v>
      </c>
      <c r="T32" s="37" t="s">
        <v>73</v>
      </c>
      <c r="U32" s="37" t="s">
        <v>73</v>
      </c>
      <c r="V32" s="37" t="s">
        <v>73</v>
      </c>
      <c r="W32" s="37" t="s">
        <v>74</v>
      </c>
      <c r="X32" s="35" t="n">
        <f aca="false">ROUND(Y32*Belarus*(1-B62),2)</f>
        <v>450</v>
      </c>
      <c r="Y32" s="27" t="n">
        <v>450</v>
      </c>
    </row>
    <row r="33" s="8" customFormat="true" ht="12.75" hidden="false" customHeight="false" outlineLevel="0" collapsed="false">
      <c r="A33" s="36"/>
      <c r="B33" s="37" t="n">
        <v>625</v>
      </c>
      <c r="C33" s="37" t="n">
        <v>375</v>
      </c>
      <c r="D33" s="37" t="n">
        <v>250</v>
      </c>
      <c r="E33" s="37" t="n">
        <v>32</v>
      </c>
      <c r="F33" s="36" t="n">
        <v>0.05859375</v>
      </c>
      <c r="G33" s="37" t="n">
        <v>38.13</v>
      </c>
      <c r="H33" s="37" t="n">
        <v>1220</v>
      </c>
      <c r="I33" s="37" t="n">
        <v>1.875</v>
      </c>
      <c r="J33" s="37" t="s">
        <v>69</v>
      </c>
      <c r="K33" s="35" t="n">
        <f aca="false">ROUND(L33*Belarus*(1-B62),2)</f>
        <v>5600</v>
      </c>
      <c r="L33" s="27" t="n">
        <v>5600</v>
      </c>
      <c r="N33" s="36"/>
      <c r="O33" s="37" t="n">
        <v>625</v>
      </c>
      <c r="P33" s="37" t="n">
        <v>400</v>
      </c>
      <c r="Q33" s="37" t="n">
        <v>250</v>
      </c>
      <c r="R33" s="37" t="s">
        <v>73</v>
      </c>
      <c r="S33" s="36" t="s">
        <v>73</v>
      </c>
      <c r="T33" s="37" t="s">
        <v>73</v>
      </c>
      <c r="U33" s="37" t="s">
        <v>73</v>
      </c>
      <c r="V33" s="37" t="s">
        <v>73</v>
      </c>
      <c r="W33" s="37" t="s">
        <v>74</v>
      </c>
      <c r="X33" s="35" t="n">
        <f aca="false">ROUND(Y33*Belarus*(1-B62),2)</f>
        <v>450</v>
      </c>
      <c r="Y33" s="27" t="n">
        <v>450</v>
      </c>
    </row>
    <row r="34" s="8" customFormat="true" ht="12.75" hidden="false" customHeight="false" outlineLevel="0" collapsed="false">
      <c r="A34" s="36"/>
      <c r="B34" s="37" t="n">
        <v>625</v>
      </c>
      <c r="C34" s="37" t="n">
        <v>400</v>
      </c>
      <c r="D34" s="37" t="n">
        <v>250</v>
      </c>
      <c r="E34" s="37" t="n">
        <v>36</v>
      </c>
      <c r="F34" s="36" t="n">
        <v>0.0625</v>
      </c>
      <c r="G34" s="37" t="n">
        <v>40.5</v>
      </c>
      <c r="H34" s="37" t="n">
        <v>1460</v>
      </c>
      <c r="I34" s="37" t="n">
        <v>2.25</v>
      </c>
      <c r="J34" s="37" t="s">
        <v>69</v>
      </c>
      <c r="K34" s="35" t="n">
        <f aca="false">ROUND(L34*Belarus*(1-B62),2)</f>
        <v>5600</v>
      </c>
      <c r="L34" s="27" t="n">
        <v>5600</v>
      </c>
      <c r="N34" s="36"/>
      <c r="O34" s="37" t="n">
        <v>625</v>
      </c>
      <c r="P34" s="37" t="n">
        <v>500</v>
      </c>
      <c r="Q34" s="37" t="n">
        <v>250</v>
      </c>
      <c r="R34" s="37" t="s">
        <v>73</v>
      </c>
      <c r="S34" s="36" t="s">
        <v>73</v>
      </c>
      <c r="T34" s="37" t="s">
        <v>73</v>
      </c>
      <c r="U34" s="37" t="s">
        <v>73</v>
      </c>
      <c r="V34" s="37" t="s">
        <v>73</v>
      </c>
      <c r="W34" s="37" t="s">
        <v>74</v>
      </c>
      <c r="X34" s="35" t="n">
        <f aca="false">ROUND(Y34*Belarus*(1-B62),2)</f>
        <v>450</v>
      </c>
      <c r="Y34" s="27" t="n">
        <v>450</v>
      </c>
    </row>
    <row r="35" s="8" customFormat="true" ht="12.75" hidden="false" customHeight="false" outlineLevel="0" collapsed="false">
      <c r="A35" s="36"/>
      <c r="B35" s="37" t="n">
        <v>625</v>
      </c>
      <c r="C35" s="37" t="n">
        <v>450</v>
      </c>
      <c r="D35" s="37" t="n">
        <v>250</v>
      </c>
      <c r="E35" s="37" t="n">
        <v>24</v>
      </c>
      <c r="F35" s="36" t="n">
        <v>0.0704166666666667</v>
      </c>
      <c r="G35" s="37" t="n">
        <v>45.8</v>
      </c>
      <c r="H35" s="37" t="n">
        <v>1100</v>
      </c>
      <c r="I35" s="37" t="n">
        <v>1.69</v>
      </c>
      <c r="J35" s="37" t="s">
        <v>69</v>
      </c>
      <c r="K35" s="35" t="n">
        <f aca="false">ROUND(L35*Belarus*(1-B62),2)</f>
        <v>5600</v>
      </c>
      <c r="L35" s="27" t="n">
        <v>5600</v>
      </c>
    </row>
    <row r="36" s="8" customFormat="true" ht="12.75" hidden="false" customHeight="false" outlineLevel="0" collapsed="false">
      <c r="A36" s="36"/>
      <c r="B36" s="37" t="n">
        <v>625</v>
      </c>
      <c r="C36" s="37" t="n">
        <v>500</v>
      </c>
      <c r="D36" s="37" t="n">
        <v>250</v>
      </c>
      <c r="E36" s="37" t="n">
        <v>24</v>
      </c>
      <c r="F36" s="36" t="n">
        <v>0.078125</v>
      </c>
      <c r="G36" s="37" t="n">
        <v>50.8</v>
      </c>
      <c r="H36" s="37" t="n">
        <v>1220</v>
      </c>
      <c r="I36" s="37" t="n">
        <v>1.875</v>
      </c>
      <c r="J36" s="37" t="s">
        <v>69</v>
      </c>
      <c r="K36" s="35" t="n">
        <f aca="false">ROUND(L36*Belarus*(1-B62),2)</f>
        <v>5600</v>
      </c>
      <c r="L36" s="27" t="n">
        <v>5600</v>
      </c>
    </row>
    <row r="37" s="8" customFormat="true" ht="27.75" hidden="false" customHeight="true" outlineLevel="0" collapsed="false">
      <c r="A37" s="38"/>
      <c r="B37" s="39"/>
      <c r="C37" s="39"/>
      <c r="D37" s="39"/>
      <c r="E37" s="39"/>
      <c r="F37" s="39"/>
      <c r="G37" s="39"/>
      <c r="H37" s="39"/>
      <c r="I37" s="39"/>
      <c r="J37" s="39"/>
      <c r="K37" s="39"/>
      <c r="L37" s="27"/>
    </row>
    <row r="38" s="8" customFormat="true" ht="12.75" hidden="false" customHeight="false" outlineLevel="0" collapsed="false">
      <c r="A38" s="13"/>
      <c r="B38" s="18"/>
      <c r="C38" s="18"/>
      <c r="D38" s="18"/>
      <c r="E38" s="18"/>
      <c r="F38" s="13"/>
      <c r="G38" s="18"/>
      <c r="H38" s="18"/>
      <c r="I38" s="18"/>
      <c r="J38" s="18"/>
      <c r="K38" s="39"/>
      <c r="L38" s="27"/>
    </row>
    <row r="39" s="8" customFormat="true" ht="38.25" hidden="false" customHeight="true" outlineLevel="0" collapsed="false">
      <c r="A39" s="33" t="s">
        <v>54</v>
      </c>
      <c r="B39" s="33"/>
      <c r="C39" s="33"/>
      <c r="D39" s="33"/>
      <c r="E39" s="33"/>
      <c r="F39" s="33"/>
      <c r="G39" s="33" t="s">
        <v>56</v>
      </c>
      <c r="H39" s="33" t="s">
        <v>58</v>
      </c>
      <c r="I39" s="33" t="s">
        <v>59</v>
      </c>
      <c r="J39" s="33" t="s">
        <v>61</v>
      </c>
      <c r="K39" s="33" t="s">
        <v>62</v>
      </c>
      <c r="L39" s="27"/>
      <c r="N39" s="1"/>
      <c r="O39" s="1"/>
      <c r="P39" s="1"/>
      <c r="Q39" s="1"/>
      <c r="R39" s="1"/>
      <c r="S39" s="1"/>
      <c r="T39" s="1"/>
      <c r="U39" s="1"/>
      <c r="V39" s="1"/>
      <c r="W39" s="1"/>
      <c r="X39" s="1"/>
    </row>
    <row r="40" s="8" customFormat="true" ht="12.75" hidden="false" customHeight="true" outlineLevel="0" collapsed="false">
      <c r="A40" s="35" t="s">
        <v>75</v>
      </c>
      <c r="B40" s="35"/>
      <c r="C40" s="35"/>
      <c r="D40" s="35"/>
      <c r="E40" s="35"/>
      <c r="F40" s="35"/>
      <c r="G40" s="35"/>
      <c r="H40" s="35"/>
      <c r="I40" s="35"/>
      <c r="J40" s="35"/>
      <c r="K40" s="35"/>
      <c r="L40" s="27"/>
    </row>
    <row r="41" s="8" customFormat="true" ht="12.75" hidden="false" customHeight="false" outlineLevel="0" collapsed="false">
      <c r="A41" s="40" t="s">
        <v>76</v>
      </c>
      <c r="B41" s="40"/>
      <c r="C41" s="40"/>
      <c r="D41" s="40"/>
      <c r="E41" s="40"/>
      <c r="F41" s="40"/>
      <c r="G41" s="37" t="n">
        <v>56</v>
      </c>
      <c r="H41" s="37" t="n">
        <v>25</v>
      </c>
      <c r="I41" s="37" t="n">
        <v>1400</v>
      </c>
      <c r="J41" s="37" t="s">
        <v>77</v>
      </c>
      <c r="K41" s="35" t="n">
        <f aca="false">ROUND(L41*Belarus*(1-B62),2)</f>
        <v>260</v>
      </c>
      <c r="L41" s="27" t="n">
        <v>260</v>
      </c>
    </row>
    <row r="42" s="8" customFormat="true" ht="12.75" hidden="false" customHeight="false" outlineLevel="0" collapsed="false">
      <c r="A42" s="40" t="s">
        <v>78</v>
      </c>
      <c r="B42" s="40"/>
      <c r="C42" s="40"/>
      <c r="D42" s="40"/>
      <c r="E42" s="40"/>
      <c r="F42" s="40"/>
      <c r="G42" s="37" t="n">
        <v>56</v>
      </c>
      <c r="H42" s="37" t="n">
        <v>25</v>
      </c>
      <c r="I42" s="37" t="n">
        <v>1400</v>
      </c>
      <c r="J42" s="37" t="s">
        <v>77</v>
      </c>
      <c r="K42" s="35" t="n">
        <f aca="false">ROUND(L42*Belarus*(1-B62),2)</f>
        <v>280</v>
      </c>
      <c r="L42" s="27" t="n">
        <v>280</v>
      </c>
    </row>
    <row r="43" s="8" customFormat="true" ht="12.75" hidden="false" customHeight="true" outlineLevel="0" collapsed="false">
      <c r="A43" s="35" t="s">
        <v>79</v>
      </c>
      <c r="B43" s="35"/>
      <c r="C43" s="35"/>
      <c r="D43" s="35"/>
      <c r="E43" s="35"/>
      <c r="F43" s="35"/>
      <c r="G43" s="35"/>
      <c r="H43" s="35"/>
      <c r="I43" s="35"/>
      <c r="J43" s="35"/>
      <c r="K43" s="35"/>
      <c r="L43" s="27"/>
    </row>
    <row r="44" s="8" customFormat="true" ht="12.75" hidden="false" customHeight="false" outlineLevel="0" collapsed="false">
      <c r="A44" s="40" t="s">
        <v>80</v>
      </c>
      <c r="B44" s="40"/>
      <c r="C44" s="40"/>
      <c r="D44" s="40"/>
      <c r="E44" s="40"/>
      <c r="F44" s="40"/>
      <c r="G44" s="37" t="s">
        <v>73</v>
      </c>
      <c r="H44" s="37" t="s">
        <v>73</v>
      </c>
      <c r="I44" s="37" t="s">
        <v>73</v>
      </c>
      <c r="J44" s="37" t="s">
        <v>13</v>
      </c>
      <c r="K44" s="35" t="n">
        <f aca="false">ROUND(L44*Belarus*(1-B62),2)</f>
        <v>2150</v>
      </c>
      <c r="L44" s="27" t="n">
        <v>2150</v>
      </c>
    </row>
    <row r="45" s="8" customFormat="true" ht="12.75" hidden="false" customHeight="false" outlineLevel="0" collapsed="false">
      <c r="A45" s="40" t="s">
        <v>81</v>
      </c>
      <c r="B45" s="40"/>
      <c r="C45" s="40"/>
      <c r="D45" s="40"/>
      <c r="E45" s="40"/>
      <c r="F45" s="40"/>
      <c r="G45" s="37" t="s">
        <v>73</v>
      </c>
      <c r="H45" s="37" t="s">
        <v>73</v>
      </c>
      <c r="I45" s="37" t="s">
        <v>73</v>
      </c>
      <c r="J45" s="37" t="s">
        <v>13</v>
      </c>
      <c r="K45" s="35" t="n">
        <f aca="false">ROUND(L45*Belarus*(1-B62),2)</f>
        <v>550</v>
      </c>
      <c r="L45" s="27" t="n">
        <v>550</v>
      </c>
    </row>
    <row r="46" s="8" customFormat="true" ht="12.75" hidden="false" customHeight="false" outlineLevel="0" collapsed="false">
      <c r="A46" s="40" t="s">
        <v>82</v>
      </c>
      <c r="B46" s="40"/>
      <c r="C46" s="40"/>
      <c r="D46" s="40"/>
      <c r="E46" s="40"/>
      <c r="F46" s="40"/>
      <c r="G46" s="37" t="s">
        <v>73</v>
      </c>
      <c r="H46" s="37" t="s">
        <v>73</v>
      </c>
      <c r="I46" s="37" t="s">
        <v>73</v>
      </c>
      <c r="J46" s="37" t="s">
        <v>13</v>
      </c>
      <c r="K46" s="35" t="n">
        <f aca="false">ROUND(L46*Belarus*(1-B62),2)</f>
        <v>750</v>
      </c>
      <c r="L46" s="27" t="n">
        <v>750</v>
      </c>
    </row>
    <row r="47" s="8" customFormat="true" ht="12.75" hidden="false" customHeight="false" outlineLevel="0" collapsed="false">
      <c r="A47" s="40" t="s">
        <v>83</v>
      </c>
      <c r="B47" s="40"/>
      <c r="C47" s="40"/>
      <c r="D47" s="40"/>
      <c r="E47" s="40"/>
      <c r="F47" s="40"/>
      <c r="G47" s="37" t="s">
        <v>73</v>
      </c>
      <c r="H47" s="37" t="s">
        <v>73</v>
      </c>
      <c r="I47" s="37" t="s">
        <v>73</v>
      </c>
      <c r="J47" s="37" t="s">
        <v>13</v>
      </c>
      <c r="K47" s="35" t="n">
        <f aca="false">ROUND(L47*Belarus*(1-B62),2)</f>
        <v>570</v>
      </c>
      <c r="L47" s="27" t="n">
        <v>570</v>
      </c>
    </row>
    <row r="48" s="8" customFormat="true" ht="12.75" hidden="false" customHeight="false" outlineLevel="0" collapsed="false">
      <c r="A48" s="40" t="s">
        <v>84</v>
      </c>
      <c r="B48" s="40"/>
      <c r="C48" s="40"/>
      <c r="D48" s="40"/>
      <c r="E48" s="40"/>
      <c r="F48" s="40"/>
      <c r="G48" s="37" t="s">
        <v>73</v>
      </c>
      <c r="H48" s="37" t="s">
        <v>73</v>
      </c>
      <c r="I48" s="37" t="s">
        <v>73</v>
      </c>
      <c r="J48" s="37" t="s">
        <v>13</v>
      </c>
      <c r="K48" s="35" t="n">
        <f aca="false">ROUND(L48*Belarus*(1-B62),2)</f>
        <v>450</v>
      </c>
      <c r="L48" s="27" t="n">
        <v>450</v>
      </c>
    </row>
    <row r="49" s="8" customFormat="true" ht="12.75" hidden="false" customHeight="false" outlineLevel="0" collapsed="false">
      <c r="A49" s="40" t="s">
        <v>85</v>
      </c>
      <c r="B49" s="40"/>
      <c r="C49" s="40"/>
      <c r="D49" s="40"/>
      <c r="E49" s="40"/>
      <c r="F49" s="40"/>
      <c r="G49" s="37" t="s">
        <v>73</v>
      </c>
      <c r="H49" s="37" t="s">
        <v>73</v>
      </c>
      <c r="I49" s="37" t="s">
        <v>73</v>
      </c>
      <c r="J49" s="37" t="s">
        <v>13</v>
      </c>
      <c r="K49" s="35" t="n">
        <f aca="false">ROUND(L49*Belarus*(1-B62),2)</f>
        <v>350</v>
      </c>
      <c r="L49" s="27" t="n">
        <v>350</v>
      </c>
    </row>
    <row r="50" s="8" customFormat="true" ht="12.75" hidden="false" customHeight="false" outlineLevel="0" collapsed="false">
      <c r="A50" s="40" t="s">
        <v>86</v>
      </c>
      <c r="B50" s="40"/>
      <c r="C50" s="40"/>
      <c r="D50" s="40"/>
      <c r="E50" s="40"/>
      <c r="F50" s="40"/>
      <c r="G50" s="37" t="s">
        <v>73</v>
      </c>
      <c r="H50" s="37" t="s">
        <v>73</v>
      </c>
      <c r="I50" s="37" t="s">
        <v>73</v>
      </c>
      <c r="J50" s="37" t="s">
        <v>13</v>
      </c>
      <c r="K50" s="35" t="n">
        <f aca="false">ROUND(L50*Belarus*(1-B62),2)</f>
        <v>400</v>
      </c>
      <c r="L50" s="27" t="n">
        <v>400</v>
      </c>
    </row>
    <row r="51" s="8" customFormat="true" ht="12.75" hidden="false" customHeight="false" outlineLevel="0" collapsed="false">
      <c r="A51" s="40" t="s">
        <v>87</v>
      </c>
      <c r="B51" s="40"/>
      <c r="C51" s="40"/>
      <c r="D51" s="40"/>
      <c r="E51" s="40"/>
      <c r="F51" s="40"/>
      <c r="G51" s="37" t="s">
        <v>73</v>
      </c>
      <c r="H51" s="37" t="s">
        <v>73</v>
      </c>
      <c r="I51" s="37" t="s">
        <v>73</v>
      </c>
      <c r="J51" s="37" t="s">
        <v>13</v>
      </c>
      <c r="K51" s="35" t="n">
        <f aca="false">ROUND(L51*Belarus*(1-B62),2)</f>
        <v>450</v>
      </c>
      <c r="L51" s="27" t="n">
        <v>450</v>
      </c>
    </row>
    <row r="52" s="8" customFormat="true" ht="15.75" hidden="false" customHeight="true" outlineLevel="0" collapsed="false">
      <c r="A52" s="40" t="s">
        <v>88</v>
      </c>
      <c r="B52" s="40"/>
      <c r="C52" s="40"/>
      <c r="D52" s="40"/>
      <c r="E52" s="40"/>
      <c r="F52" s="40"/>
      <c r="G52" s="37" t="s">
        <v>73</v>
      </c>
      <c r="H52" s="37" t="s">
        <v>73</v>
      </c>
      <c r="I52" s="37" t="s">
        <v>73</v>
      </c>
      <c r="J52" s="37" t="s">
        <v>13</v>
      </c>
      <c r="K52" s="35" t="n">
        <f aca="false">ROUND(L52*Belarus*(1-B62),2)</f>
        <v>500</v>
      </c>
      <c r="L52" s="27" t="n">
        <v>500</v>
      </c>
    </row>
    <row r="53" s="8" customFormat="true" ht="14.25" hidden="false" customHeight="true" outlineLevel="0" collapsed="false">
      <c r="A53" s="40" t="s">
        <v>89</v>
      </c>
      <c r="B53" s="40"/>
      <c r="C53" s="40"/>
      <c r="D53" s="40"/>
      <c r="E53" s="40"/>
      <c r="F53" s="40"/>
      <c r="G53" s="37" t="s">
        <v>73</v>
      </c>
      <c r="H53" s="37" t="s">
        <v>73</v>
      </c>
      <c r="I53" s="37" t="s">
        <v>73</v>
      </c>
      <c r="J53" s="37" t="s">
        <v>13</v>
      </c>
      <c r="K53" s="35" t="n">
        <f aca="false">ROUND(L53*Belarus*(1-B62),2)</f>
        <v>550</v>
      </c>
      <c r="L53" s="27" t="n">
        <v>550</v>
      </c>
    </row>
    <row r="54" s="8" customFormat="true" ht="14.25" hidden="false" customHeight="true" outlineLevel="0" collapsed="false">
      <c r="A54" s="40" t="s">
        <v>90</v>
      </c>
      <c r="B54" s="40"/>
      <c r="C54" s="40"/>
      <c r="D54" s="40"/>
      <c r="E54" s="40"/>
      <c r="F54" s="40"/>
      <c r="G54" s="37" t="s">
        <v>73</v>
      </c>
      <c r="H54" s="37" t="s">
        <v>73</v>
      </c>
      <c r="I54" s="37" t="s">
        <v>73</v>
      </c>
      <c r="J54" s="37" t="s">
        <v>13</v>
      </c>
      <c r="K54" s="35" t="n">
        <f aca="false">ROUND(L54*Belarus*(1-B62),2)</f>
        <v>590</v>
      </c>
      <c r="L54" s="27" t="n">
        <v>590</v>
      </c>
    </row>
    <row r="55" s="8" customFormat="true" ht="14.25" hidden="false" customHeight="true" outlineLevel="0" collapsed="false">
      <c r="A55" s="40" t="s">
        <v>91</v>
      </c>
      <c r="B55" s="40"/>
      <c r="C55" s="40"/>
      <c r="D55" s="40"/>
      <c r="E55" s="40"/>
      <c r="F55" s="40"/>
      <c r="G55" s="37" t="s">
        <v>73</v>
      </c>
      <c r="H55" s="37" t="s">
        <v>73</v>
      </c>
      <c r="I55" s="37" t="s">
        <v>73</v>
      </c>
      <c r="J55" s="37" t="s">
        <v>13</v>
      </c>
      <c r="K55" s="35" t="n">
        <f aca="false">ROUND(L55*Belarus*(1-B62),2)</f>
        <v>650</v>
      </c>
      <c r="L55" s="27" t="n">
        <v>650</v>
      </c>
    </row>
    <row r="56" s="8" customFormat="true" ht="14.25" hidden="false" customHeight="true" outlineLevel="0" collapsed="false">
      <c r="A56" s="40" t="s">
        <v>92</v>
      </c>
      <c r="B56" s="40"/>
      <c r="C56" s="40"/>
      <c r="D56" s="40"/>
      <c r="E56" s="40"/>
      <c r="F56" s="40"/>
      <c r="G56" s="37" t="s">
        <v>73</v>
      </c>
      <c r="H56" s="37" t="s">
        <v>73</v>
      </c>
      <c r="I56" s="37" t="s">
        <v>73</v>
      </c>
      <c r="J56" s="37" t="s">
        <v>13</v>
      </c>
      <c r="K56" s="35" t="n">
        <f aca="false">ROUND(L56*Belarus*(1-B62),2)</f>
        <v>690</v>
      </c>
      <c r="L56" s="27" t="n">
        <v>690</v>
      </c>
    </row>
    <row r="57" s="8" customFormat="true" ht="14.25" hidden="false" customHeight="true" outlineLevel="0" collapsed="false">
      <c r="A57" s="40" t="s">
        <v>93</v>
      </c>
      <c r="B57" s="40"/>
      <c r="C57" s="40"/>
      <c r="D57" s="40"/>
      <c r="E57" s="40"/>
      <c r="F57" s="40"/>
      <c r="G57" s="37" t="s">
        <v>73</v>
      </c>
      <c r="H57" s="37" t="s">
        <v>73</v>
      </c>
      <c r="I57" s="37" t="s">
        <v>73</v>
      </c>
      <c r="J57" s="37" t="s">
        <v>13</v>
      </c>
      <c r="K57" s="35" t="n">
        <f aca="false">ROUND(L57*Belarus*(1-B62),2)</f>
        <v>2700</v>
      </c>
      <c r="L57" s="27" t="n">
        <v>2700</v>
      </c>
    </row>
    <row r="58" s="8" customFormat="true" ht="14.25" hidden="false" customHeight="true" outlineLevel="0" collapsed="false">
      <c r="A58" s="13"/>
      <c r="B58" s="18"/>
      <c r="C58" s="18"/>
      <c r="D58" s="18"/>
      <c r="E58" s="18"/>
      <c r="F58" s="13"/>
      <c r="G58" s="18"/>
      <c r="H58" s="18"/>
      <c r="I58" s="18"/>
      <c r="J58" s="18"/>
      <c r="K58" s="39"/>
      <c r="L58" s="27"/>
      <c r="N58" s="41"/>
      <c r="O58" s="41"/>
      <c r="P58" s="41"/>
      <c r="Q58" s="41"/>
      <c r="R58" s="41"/>
      <c r="S58" s="41"/>
      <c r="T58" s="41"/>
      <c r="U58" s="41"/>
      <c r="V58" s="41"/>
    </row>
    <row r="59" s="8" customFormat="true" ht="20.25" hidden="false" customHeight="true" outlineLevel="0" collapsed="false">
      <c r="A59" s="39"/>
      <c r="B59" s="39"/>
      <c r="C59" s="39"/>
      <c r="D59" s="39"/>
      <c r="E59" s="39"/>
      <c r="F59" s="39"/>
      <c r="G59" s="39"/>
      <c r="H59" s="39"/>
      <c r="I59" s="39"/>
      <c r="J59" s="39"/>
      <c r="K59" s="39"/>
      <c r="L59" s="27"/>
      <c r="N59" s="41"/>
      <c r="O59" s="41"/>
      <c r="P59" s="41"/>
      <c r="Q59" s="41"/>
      <c r="R59" s="41"/>
      <c r="S59" s="41"/>
      <c r="T59" s="41"/>
      <c r="U59" s="41"/>
      <c r="V59" s="41"/>
    </row>
    <row r="60" s="8" customFormat="true" ht="20.25" hidden="false" customHeight="true" outlineLevel="0" collapsed="false">
      <c r="A60" s="39"/>
      <c r="B60" s="39"/>
      <c r="C60" s="39"/>
      <c r="D60" s="39"/>
      <c r="E60" s="39"/>
      <c r="F60" s="39"/>
      <c r="G60" s="39"/>
      <c r="H60" s="39"/>
      <c r="I60" s="39"/>
      <c r="J60" s="39"/>
      <c r="K60" s="39"/>
      <c r="L60" s="27"/>
      <c r="N60" s="39"/>
      <c r="O60" s="39"/>
      <c r="P60" s="39"/>
      <c r="Q60" s="39"/>
      <c r="R60" s="42"/>
      <c r="S60" s="42"/>
      <c r="T60" s="39"/>
      <c r="U60" s="39"/>
      <c r="V60" s="18"/>
    </row>
    <row r="61" s="1" customFormat="true" ht="20.25" hidden="false" customHeight="true" outlineLevel="0" collapsed="false">
      <c r="A61" s="43" t="s">
        <v>94</v>
      </c>
      <c r="B61" s="44"/>
      <c r="C61" s="12"/>
      <c r="D61" s="12"/>
      <c r="E61" s="12"/>
      <c r="F61" s="12"/>
      <c r="G61" s="39"/>
      <c r="H61" s="39"/>
      <c r="I61" s="39"/>
      <c r="J61" s="39"/>
      <c r="K61" s="39"/>
      <c r="L61" s="27"/>
      <c r="M61" s="8"/>
      <c r="N61" s="39"/>
      <c r="O61" s="39"/>
      <c r="P61" s="39"/>
      <c r="Q61" s="39"/>
      <c r="R61" s="39"/>
      <c r="S61" s="39"/>
      <c r="T61" s="39"/>
      <c r="U61" s="39"/>
      <c r="V61" s="45"/>
    </row>
    <row r="62" s="1" customFormat="true" ht="20.25" hidden="false" customHeight="true" outlineLevel="0" collapsed="false">
      <c r="A62" s="46" t="s">
        <v>95</v>
      </c>
      <c r="B62" s="47" t="n">
        <v>0</v>
      </c>
      <c r="C62" s="48"/>
      <c r="D62" s="48"/>
      <c r="E62" s="48"/>
      <c r="F62" s="49"/>
      <c r="G62" s="39"/>
      <c r="H62" s="39"/>
      <c r="I62" s="39"/>
      <c r="J62" s="39"/>
      <c r="K62" s="39"/>
      <c r="L62" s="27"/>
      <c r="M62" s="8"/>
      <c r="N62" s="50"/>
      <c r="O62" s="18"/>
      <c r="P62" s="18"/>
      <c r="Q62" s="18"/>
      <c r="R62" s="18"/>
      <c r="S62" s="18"/>
      <c r="T62" s="18"/>
      <c r="U62" s="39"/>
      <c r="V62" s="45"/>
    </row>
    <row r="63" s="8" customFormat="true" ht="20.25" hidden="false" customHeight="true" outlineLevel="0" collapsed="false">
      <c r="A63" s="51"/>
      <c r="B63" s="51"/>
      <c r="C63" s="51"/>
      <c r="D63" s="51"/>
      <c r="E63" s="39"/>
      <c r="F63" s="39"/>
      <c r="G63" s="39"/>
      <c r="H63" s="39"/>
      <c r="I63" s="39"/>
      <c r="J63" s="39"/>
      <c r="K63" s="39"/>
      <c r="L63" s="27"/>
      <c r="N63" s="50"/>
      <c r="O63" s="18"/>
      <c r="P63" s="18"/>
      <c r="Q63" s="18"/>
      <c r="R63" s="18"/>
      <c r="S63" s="18"/>
      <c r="T63" s="18"/>
      <c r="U63" s="39"/>
      <c r="V63" s="45"/>
    </row>
    <row r="64" s="8" customFormat="true" ht="20.25" hidden="false" customHeight="true" outlineLevel="0" collapsed="false">
      <c r="A64" s="52" t="s">
        <v>96</v>
      </c>
      <c r="B64" s="52"/>
      <c r="C64" s="52"/>
      <c r="D64" s="52"/>
      <c r="E64" s="39"/>
      <c r="F64" s="39"/>
      <c r="G64" s="39"/>
      <c r="H64" s="39"/>
      <c r="I64" s="39"/>
      <c r="J64" s="39"/>
      <c r="K64" s="39"/>
      <c r="L64" s="27"/>
      <c r="N64" s="39"/>
      <c r="O64" s="39"/>
      <c r="P64" s="39"/>
      <c r="Q64" s="39"/>
      <c r="R64" s="39"/>
      <c r="S64" s="39"/>
      <c r="T64" s="39"/>
      <c r="U64" s="39"/>
      <c r="V64" s="45"/>
    </row>
    <row r="65" customFormat="false" ht="12.75" hidden="false" customHeight="true" outlineLevel="0" collapsed="false"/>
    <row r="69" customFormat="false" ht="15.75" hidden="false" customHeight="true" outlineLevel="0" collapsed="false"/>
  </sheetData>
  <mergeCells count="47">
    <mergeCell ref="A1:F1"/>
    <mergeCell ref="A3:X3"/>
    <mergeCell ref="A5:A6"/>
    <mergeCell ref="B5:D5"/>
    <mergeCell ref="E5:E6"/>
    <mergeCell ref="F5:F6"/>
    <mergeCell ref="G5:G6"/>
    <mergeCell ref="H5:H6"/>
    <mergeCell ref="I5:I6"/>
    <mergeCell ref="J5:J6"/>
    <mergeCell ref="K5:K6"/>
    <mergeCell ref="N5:N6"/>
    <mergeCell ref="O5:Q5"/>
    <mergeCell ref="R5:R6"/>
    <mergeCell ref="S5:S6"/>
    <mergeCell ref="T5:T6"/>
    <mergeCell ref="U5:U6"/>
    <mergeCell ref="V5:V6"/>
    <mergeCell ref="W5:W6"/>
    <mergeCell ref="X5:X6"/>
    <mergeCell ref="A7:K7"/>
    <mergeCell ref="N7:X7"/>
    <mergeCell ref="A8:A21"/>
    <mergeCell ref="N8:N21"/>
    <mergeCell ref="A22:K22"/>
    <mergeCell ref="N22:X22"/>
    <mergeCell ref="A23:A36"/>
    <mergeCell ref="N23:N34"/>
    <mergeCell ref="A39:F39"/>
    <mergeCell ref="A40:K40"/>
    <mergeCell ref="A41:F41"/>
    <mergeCell ref="A42:F42"/>
    <mergeCell ref="A43:K43"/>
    <mergeCell ref="A44:F44"/>
    <mergeCell ref="A45:F45"/>
    <mergeCell ref="A46:F46"/>
    <mergeCell ref="A47:F47"/>
    <mergeCell ref="A48:F48"/>
    <mergeCell ref="A49:F49"/>
    <mergeCell ref="A50:F50"/>
    <mergeCell ref="A51:F51"/>
    <mergeCell ref="A52:F52"/>
    <mergeCell ref="A53:F53"/>
    <mergeCell ref="A54:F54"/>
    <mergeCell ref="A55:F55"/>
    <mergeCell ref="A56:F56"/>
    <mergeCell ref="A57:F57"/>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tabColor rgb="FF99CC00"/>
    <pageSetUpPr fitToPage="true"/>
  </sheetPr>
  <dimension ref="A1:W65"/>
  <sheetViews>
    <sheetView showFormulas="false" showGridLines="true" showRowColHeaders="true" showZeros="true" rightToLeft="false" tabSelected="false" showOutlineSymbols="true" defaultGridColor="true" view="normal" topLeftCell="A1" colorId="64" zoomScale="75" zoomScaleNormal="75" zoomScalePageLayoutView="90" workbookViewId="0">
      <selection pane="topLeft" activeCell="A1" activeCellId="0" sqref="A1"/>
    </sheetView>
  </sheetViews>
  <sheetFormatPr defaultRowHeight="12.75" zeroHeight="false" outlineLevelRow="0" outlineLevelCol="0"/>
  <cols>
    <col collapsed="false" customWidth="true" hidden="false" outlineLevel="0" max="1" min="1" style="1" width="29.72"/>
    <col collapsed="false" customWidth="true" hidden="false" outlineLevel="0" max="2" min="2" style="1" width="8.43"/>
    <col collapsed="false" customWidth="true" hidden="false" outlineLevel="0" max="3" min="3" style="1" width="6"/>
    <col collapsed="false" customWidth="true" hidden="false" outlineLevel="0" max="4" min="4" style="1" width="7.14"/>
    <col collapsed="false" customWidth="true" hidden="false" outlineLevel="0" max="5" min="5" style="1" width="14"/>
    <col collapsed="false" customWidth="true" hidden="false" outlineLevel="0" max="6" min="6" style="1" width="16.28"/>
    <col collapsed="false" customWidth="true" hidden="false" outlineLevel="0" max="7" min="7" style="1" width="11.28"/>
    <col collapsed="false" customWidth="true" hidden="false" outlineLevel="0" max="8" min="8" style="1" width="14.28"/>
    <col collapsed="false" customWidth="true" hidden="false" outlineLevel="0" max="9" min="9" style="1" width="7.85"/>
    <col collapsed="false" customWidth="true" hidden="false" outlineLevel="0" max="10" min="10" style="1" width="15.28"/>
    <col collapsed="false" customWidth="true" hidden="true" outlineLevel="0" max="11" min="11" style="8" width="9.43"/>
    <col collapsed="false" customWidth="true" hidden="false" outlineLevel="0" max="12" min="12" style="8" width="7.57"/>
    <col collapsed="false" customWidth="true" hidden="false" outlineLevel="0" max="13" min="13" style="1" width="37.14"/>
    <col collapsed="false" customWidth="true" hidden="false" outlineLevel="0" max="14" min="14" style="1" width="10.14"/>
    <col collapsed="false" customWidth="true" hidden="false" outlineLevel="0" max="15" min="15" style="1" width="7.43"/>
    <col collapsed="false" customWidth="true" hidden="false" outlineLevel="0" max="16" min="16" style="1" width="11.28"/>
    <col collapsed="false" customWidth="true" hidden="false" outlineLevel="0" max="17" min="17" style="1" width="12.57"/>
    <col collapsed="false" customWidth="true" hidden="false" outlineLevel="0" max="18" min="18" style="53" width="14.71"/>
    <col collapsed="false" customWidth="true" hidden="false" outlineLevel="0" max="19" min="19" style="1" width="10.71"/>
    <col collapsed="false" customWidth="true" hidden="false" outlineLevel="0" max="20" min="20" style="1" width="12.71"/>
    <col collapsed="false" customWidth="true" hidden="false" outlineLevel="0" max="21" min="21" style="1" width="9.43"/>
    <col collapsed="false" customWidth="true" hidden="false" outlineLevel="0" max="22" min="22" style="1" width="12.28"/>
    <col collapsed="false" customWidth="true" hidden="true" outlineLevel="0" max="23" min="23" style="8" width="9.43"/>
    <col collapsed="false" customWidth="true" hidden="false" outlineLevel="0" max="26" min="24" style="8" width="9.14"/>
    <col collapsed="false" customWidth="true" hidden="false" outlineLevel="0" max="1025" min="27" style="1" width="9.14"/>
  </cols>
  <sheetData>
    <row r="1" s="8" customFormat="true" ht="12.75" hidden="false" customHeight="false" outlineLevel="0" collapsed="false">
      <c r="A1" s="26" t="s">
        <v>0</v>
      </c>
      <c r="B1" s="26"/>
      <c r="C1" s="26"/>
      <c r="D1" s="26"/>
      <c r="E1" s="26"/>
      <c r="F1" s="26"/>
      <c r="G1" s="27"/>
      <c r="H1" s="27"/>
      <c r="I1" s="27"/>
      <c r="J1" s="27"/>
      <c r="K1" s="27"/>
      <c r="R1" s="41"/>
    </row>
    <row r="2" s="8" customFormat="true" ht="12.75" hidden="false" customHeight="false" outlineLevel="0" collapsed="false">
      <c r="A2" s="27"/>
      <c r="B2" s="27"/>
      <c r="C2" s="27"/>
      <c r="D2" s="27"/>
      <c r="E2" s="27"/>
      <c r="F2" s="27"/>
      <c r="G2" s="27"/>
      <c r="H2" s="27"/>
      <c r="I2" s="28"/>
      <c r="J2" s="29"/>
      <c r="K2" s="27"/>
      <c r="N2" s="28"/>
      <c r="O2" s="28"/>
      <c r="P2" s="28"/>
      <c r="Q2" s="29"/>
      <c r="R2" s="41"/>
      <c r="S2" s="28" t="s">
        <v>2</v>
      </c>
      <c r="T2" s="28"/>
      <c r="U2" s="28"/>
      <c r="V2" s="29" t="n">
        <v>44389</v>
      </c>
    </row>
    <row r="3" s="8" customFormat="true" ht="29.25" hidden="false" customHeight="true" outlineLevel="0" collapsed="false">
      <c r="A3" s="30" t="s">
        <v>97</v>
      </c>
      <c r="B3" s="30"/>
      <c r="C3" s="30"/>
      <c r="D3" s="30"/>
      <c r="E3" s="30"/>
      <c r="F3" s="30"/>
      <c r="G3" s="30"/>
      <c r="H3" s="30"/>
      <c r="I3" s="30"/>
      <c r="J3" s="30"/>
      <c r="K3" s="30"/>
      <c r="L3" s="30"/>
      <c r="M3" s="30"/>
      <c r="N3" s="30"/>
      <c r="O3" s="30"/>
      <c r="P3" s="30"/>
      <c r="Q3" s="30"/>
      <c r="R3" s="30"/>
      <c r="S3" s="30"/>
      <c r="T3" s="30"/>
      <c r="U3" s="30"/>
      <c r="V3" s="30"/>
    </row>
    <row r="4" s="8" customFormat="true" ht="18" hidden="false" customHeight="true" outlineLevel="0" collapsed="false">
      <c r="A4" s="27"/>
      <c r="B4" s="27"/>
      <c r="C4" s="27"/>
      <c r="D4" s="27"/>
      <c r="E4" s="27"/>
      <c r="F4" s="27"/>
      <c r="G4" s="27"/>
      <c r="H4" s="27"/>
      <c r="I4" s="31"/>
      <c r="J4" s="32"/>
      <c r="K4" s="27"/>
      <c r="N4" s="31"/>
      <c r="O4" s="31"/>
      <c r="P4" s="31"/>
      <c r="Q4" s="32"/>
      <c r="R4" s="54"/>
      <c r="T4" s="55" t="s">
        <v>53</v>
      </c>
      <c r="U4" s="55"/>
      <c r="V4" s="32" t="n">
        <v>44389</v>
      </c>
    </row>
    <row r="5" customFormat="false" ht="39" hidden="false" customHeight="true" outlineLevel="0" collapsed="false">
      <c r="A5" s="33" t="s">
        <v>54</v>
      </c>
      <c r="B5" s="33" t="s">
        <v>55</v>
      </c>
      <c r="C5" s="33"/>
      <c r="D5" s="33"/>
      <c r="E5" s="33" t="s">
        <v>56</v>
      </c>
      <c r="F5" s="33" t="s">
        <v>98</v>
      </c>
      <c r="G5" s="33" t="s">
        <v>59</v>
      </c>
      <c r="H5" s="33" t="s">
        <v>99</v>
      </c>
      <c r="I5" s="33" t="s">
        <v>61</v>
      </c>
      <c r="J5" s="33" t="s">
        <v>62</v>
      </c>
      <c r="K5" s="34" t="s">
        <v>62</v>
      </c>
      <c r="M5" s="33" t="s">
        <v>54</v>
      </c>
      <c r="N5" s="33" t="s">
        <v>55</v>
      </c>
      <c r="O5" s="33"/>
      <c r="P5" s="33"/>
      <c r="Q5" s="33" t="s">
        <v>56</v>
      </c>
      <c r="R5" s="33" t="s">
        <v>98</v>
      </c>
      <c r="S5" s="33" t="s">
        <v>59</v>
      </c>
      <c r="T5" s="33" t="s">
        <v>99</v>
      </c>
      <c r="U5" s="33" t="s">
        <v>61</v>
      </c>
      <c r="V5" s="33" t="s">
        <v>62</v>
      </c>
    </row>
    <row r="6" customFormat="false" ht="15" hidden="false" customHeight="true" outlineLevel="0" collapsed="false">
      <c r="A6" s="33"/>
      <c r="B6" s="33" t="s">
        <v>63</v>
      </c>
      <c r="C6" s="33" t="s">
        <v>64</v>
      </c>
      <c r="D6" s="33" t="s">
        <v>65</v>
      </c>
      <c r="E6" s="33"/>
      <c r="F6" s="33"/>
      <c r="G6" s="33"/>
      <c r="H6" s="33"/>
      <c r="I6" s="33"/>
      <c r="J6" s="33"/>
      <c r="K6" s="18"/>
      <c r="M6" s="33"/>
      <c r="N6" s="33" t="s">
        <v>63</v>
      </c>
      <c r="O6" s="33" t="s">
        <v>64</v>
      </c>
      <c r="P6" s="33" t="s">
        <v>65</v>
      </c>
      <c r="Q6" s="33"/>
      <c r="R6" s="33"/>
      <c r="S6" s="33"/>
      <c r="T6" s="33"/>
      <c r="U6" s="33"/>
      <c r="V6" s="33"/>
    </row>
    <row r="7" s="8" customFormat="true" ht="20.25" hidden="false" customHeight="true" outlineLevel="0" collapsed="false">
      <c r="A7" s="35" t="s">
        <v>100</v>
      </c>
      <c r="B7" s="35"/>
      <c r="C7" s="35"/>
      <c r="D7" s="35"/>
      <c r="E7" s="35"/>
      <c r="F7" s="35"/>
      <c r="G7" s="35"/>
      <c r="H7" s="35"/>
      <c r="I7" s="35"/>
      <c r="J7" s="35"/>
      <c r="K7" s="18"/>
      <c r="M7" s="35" t="s">
        <v>101</v>
      </c>
      <c r="N7" s="35"/>
      <c r="O7" s="35"/>
      <c r="P7" s="35"/>
      <c r="Q7" s="35"/>
      <c r="R7" s="35"/>
      <c r="S7" s="35"/>
      <c r="T7" s="35"/>
      <c r="U7" s="35"/>
      <c r="V7" s="35"/>
      <c r="W7" s="27"/>
    </row>
    <row r="8" s="8" customFormat="true" ht="20.25" hidden="false" customHeight="true" outlineLevel="0" collapsed="false">
      <c r="A8" s="35" t="s">
        <v>102</v>
      </c>
      <c r="B8" s="35" t="n">
        <v>600</v>
      </c>
      <c r="C8" s="35" t="n">
        <v>200</v>
      </c>
      <c r="D8" s="35" t="n">
        <v>250</v>
      </c>
      <c r="E8" s="35" t="n">
        <v>60</v>
      </c>
      <c r="F8" s="35" t="n">
        <v>0.03</v>
      </c>
      <c r="G8" s="35" t="n">
        <v>720</v>
      </c>
      <c r="H8" s="35" t="n">
        <v>1.8</v>
      </c>
      <c r="I8" s="37" t="s">
        <v>69</v>
      </c>
      <c r="J8" s="35" t="n">
        <f aca="false">ROUND(K8*Belarus*(1-B63),2)</f>
        <v>6500</v>
      </c>
      <c r="K8" s="18" t="n">
        <v>6500</v>
      </c>
      <c r="M8" s="56" t="s">
        <v>103</v>
      </c>
      <c r="N8" s="37" t="n">
        <v>625</v>
      </c>
      <c r="O8" s="37" t="n">
        <v>50</v>
      </c>
      <c r="P8" s="37" t="n">
        <v>250</v>
      </c>
      <c r="Q8" s="37" t="s">
        <v>73</v>
      </c>
      <c r="R8" s="37" t="n">
        <v>0.009</v>
      </c>
      <c r="S8" s="37" t="n">
        <v>1500</v>
      </c>
      <c r="T8" s="37" t="s">
        <v>73</v>
      </c>
      <c r="U8" s="37" t="s">
        <v>69</v>
      </c>
      <c r="V8" s="35" t="n">
        <f aca="false">ROUND(W8*Belarus*(1-B63),2)</f>
        <v>6100</v>
      </c>
      <c r="W8" s="27" t="n">
        <v>6100</v>
      </c>
    </row>
    <row r="9" s="8" customFormat="true" ht="12.75" hidden="false" customHeight="false" outlineLevel="0" collapsed="false">
      <c r="A9" s="35"/>
      <c r="B9" s="35" t="n">
        <v>600</v>
      </c>
      <c r="C9" s="35" t="n">
        <v>250</v>
      </c>
      <c r="D9" s="35" t="n">
        <v>200</v>
      </c>
      <c r="E9" s="35" t="n">
        <v>60</v>
      </c>
      <c r="F9" s="35" t="n">
        <v>0.03</v>
      </c>
      <c r="G9" s="35" t="n">
        <v>720</v>
      </c>
      <c r="H9" s="35" t="n">
        <v>1.8</v>
      </c>
      <c r="I9" s="37" t="s">
        <v>69</v>
      </c>
      <c r="J9" s="35" t="n">
        <f aca="false">ROUND(K9*Belarus*(1-B63),2)</f>
        <v>6500</v>
      </c>
      <c r="K9" s="18" t="n">
        <v>6500</v>
      </c>
      <c r="M9" s="56"/>
      <c r="N9" s="37" t="n">
        <v>625</v>
      </c>
      <c r="O9" s="37" t="n">
        <v>75</v>
      </c>
      <c r="P9" s="37" t="n">
        <v>200</v>
      </c>
      <c r="Q9" s="37" t="s">
        <v>73</v>
      </c>
      <c r="R9" s="37" t="n">
        <v>0.009</v>
      </c>
      <c r="S9" s="37" t="n">
        <v>1500</v>
      </c>
      <c r="T9" s="37" t="s">
        <v>73</v>
      </c>
      <c r="U9" s="37" t="s">
        <v>69</v>
      </c>
      <c r="V9" s="35" t="n">
        <f aca="false">ROUND(W9*Belarus*(1-B63),2)</f>
        <v>6000</v>
      </c>
      <c r="W9" s="27" t="n">
        <v>6000</v>
      </c>
    </row>
    <row r="10" s="8" customFormat="true" ht="12.75" hidden="false" customHeight="false" outlineLevel="0" collapsed="false">
      <c r="A10" s="35"/>
      <c r="B10" s="35" t="n">
        <v>600</v>
      </c>
      <c r="C10" s="35" t="n">
        <v>250</v>
      </c>
      <c r="D10" s="35" t="n">
        <v>250</v>
      </c>
      <c r="E10" s="35" t="n">
        <v>48</v>
      </c>
      <c r="F10" s="35" t="n">
        <v>0.0375</v>
      </c>
      <c r="G10" s="35" t="n">
        <v>720</v>
      </c>
      <c r="H10" s="35" t="n">
        <v>1.8</v>
      </c>
      <c r="I10" s="37" t="s">
        <v>69</v>
      </c>
      <c r="J10" s="35" t="n">
        <f aca="false">ROUND(K10*Belarus*(1-B63),2)</f>
        <v>6500</v>
      </c>
      <c r="K10" s="18" t="n">
        <v>6500</v>
      </c>
      <c r="M10" s="56"/>
      <c r="N10" s="37" t="n">
        <v>625</v>
      </c>
      <c r="O10" s="37" t="n">
        <v>75</v>
      </c>
      <c r="P10" s="37" t="n">
        <v>250</v>
      </c>
      <c r="Q10" s="37" t="s">
        <v>73</v>
      </c>
      <c r="R10" s="37" t="n">
        <v>0.012</v>
      </c>
      <c r="S10" s="37" t="n">
        <v>1500</v>
      </c>
      <c r="T10" s="37" t="s">
        <v>73</v>
      </c>
      <c r="U10" s="37" t="s">
        <v>69</v>
      </c>
      <c r="V10" s="35" t="n">
        <f aca="false">ROUND(W10*Belarus*(1-B63),2)</f>
        <v>6000</v>
      </c>
      <c r="W10" s="27" t="n">
        <v>6000</v>
      </c>
    </row>
    <row r="11" s="8" customFormat="true" ht="12.75" hidden="false" customHeight="false" outlineLevel="0" collapsed="false">
      <c r="A11" s="35"/>
      <c r="B11" s="35" t="n">
        <v>600</v>
      </c>
      <c r="C11" s="35" t="n">
        <v>300</v>
      </c>
      <c r="D11" s="35" t="n">
        <v>200</v>
      </c>
      <c r="E11" s="35" t="n">
        <v>50</v>
      </c>
      <c r="F11" s="35" t="n">
        <v>0.036</v>
      </c>
      <c r="G11" s="35" t="n">
        <v>700</v>
      </c>
      <c r="H11" s="35" t="n">
        <v>1.8</v>
      </c>
      <c r="I11" s="37" t="s">
        <v>69</v>
      </c>
      <c r="J11" s="35" t="n">
        <f aca="false">ROUND(K11*Belarus*(1-B63),2)</f>
        <v>6500</v>
      </c>
      <c r="K11" s="18" t="n">
        <v>6500</v>
      </c>
      <c r="M11" s="56"/>
      <c r="N11" s="37" t="n">
        <v>625</v>
      </c>
      <c r="O11" s="37" t="n">
        <v>100</v>
      </c>
      <c r="P11" s="37" t="n">
        <v>200</v>
      </c>
      <c r="Q11" s="37" t="s">
        <v>73</v>
      </c>
      <c r="R11" s="37" t="n">
        <v>0.013</v>
      </c>
      <c r="S11" s="37" t="n">
        <v>1600</v>
      </c>
      <c r="T11" s="37" t="s">
        <v>73</v>
      </c>
      <c r="U11" s="37" t="s">
        <v>69</v>
      </c>
      <c r="V11" s="35" t="n">
        <f aca="false">ROUND(W11*Belarus*(1-B63),2)</f>
        <v>6000</v>
      </c>
      <c r="W11" s="27" t="n">
        <v>6000</v>
      </c>
    </row>
    <row r="12" s="8" customFormat="true" ht="12.75" hidden="false" customHeight="false" outlineLevel="0" collapsed="false">
      <c r="A12" s="35"/>
      <c r="B12" s="35" t="n">
        <v>600</v>
      </c>
      <c r="C12" s="35" t="n">
        <v>300</v>
      </c>
      <c r="D12" s="35" t="n">
        <v>250</v>
      </c>
      <c r="E12" s="35" t="n">
        <v>40</v>
      </c>
      <c r="F12" s="35" t="n">
        <v>0.045</v>
      </c>
      <c r="G12" s="35" t="n">
        <v>720</v>
      </c>
      <c r="H12" s="35" t="n">
        <v>1.8</v>
      </c>
      <c r="I12" s="37" t="s">
        <v>69</v>
      </c>
      <c r="J12" s="35" t="n">
        <f aca="false">ROUND(K12*Belarus*(1-B63),2)</f>
        <v>6500</v>
      </c>
      <c r="K12" s="18" t="n">
        <v>6500</v>
      </c>
      <c r="M12" s="56"/>
      <c r="N12" s="37" t="n">
        <v>625</v>
      </c>
      <c r="O12" s="37" t="n">
        <v>100</v>
      </c>
      <c r="P12" s="37" t="n">
        <v>250</v>
      </c>
      <c r="Q12" s="37" t="s">
        <v>73</v>
      </c>
      <c r="R12" s="37" t="n">
        <v>0.016</v>
      </c>
      <c r="S12" s="37" t="n">
        <v>1600</v>
      </c>
      <c r="T12" s="37" t="s">
        <v>73</v>
      </c>
      <c r="U12" s="37" t="s">
        <v>69</v>
      </c>
      <c r="V12" s="35" t="n">
        <f aca="false">ROUND(W12*Belarus*(1-B63),2)</f>
        <v>6000</v>
      </c>
      <c r="W12" s="27" t="n">
        <v>6000</v>
      </c>
    </row>
    <row r="13" s="8" customFormat="true" ht="12.75" hidden="false" customHeight="false" outlineLevel="0" collapsed="false">
      <c r="A13" s="35"/>
      <c r="B13" s="35" t="n">
        <v>600</v>
      </c>
      <c r="C13" s="35" t="n">
        <v>300</v>
      </c>
      <c r="D13" s="35" t="n">
        <v>300</v>
      </c>
      <c r="E13" s="35" t="n">
        <v>40</v>
      </c>
      <c r="F13" s="35" t="n">
        <v>0.054</v>
      </c>
      <c r="G13" s="35" t="n">
        <v>840</v>
      </c>
      <c r="H13" s="35" t="n">
        <v>2.16</v>
      </c>
      <c r="I13" s="37" t="s">
        <v>69</v>
      </c>
      <c r="J13" s="35" t="n">
        <f aca="false">ROUND(K13*Belarus*(1-B63),2)</f>
        <v>6500</v>
      </c>
      <c r="K13" s="18" t="n">
        <v>6500</v>
      </c>
      <c r="M13" s="56"/>
      <c r="N13" s="37" t="n">
        <v>625</v>
      </c>
      <c r="O13" s="37" t="n">
        <v>125</v>
      </c>
      <c r="P13" s="37" t="n">
        <v>250</v>
      </c>
      <c r="Q13" s="37" t="s">
        <v>73</v>
      </c>
      <c r="R13" s="37" t="n">
        <v>0.02</v>
      </c>
      <c r="S13" s="37" t="n">
        <v>1500</v>
      </c>
      <c r="T13" s="37" t="s">
        <v>73</v>
      </c>
      <c r="U13" s="37" t="s">
        <v>69</v>
      </c>
      <c r="V13" s="35" t="n">
        <f aca="false">ROUND(W13*Belarus*(1-B63),2)</f>
        <v>6000</v>
      </c>
      <c r="W13" s="27" t="n">
        <v>6000</v>
      </c>
    </row>
    <row r="14" s="8" customFormat="true" ht="12.75" hidden="false" customHeight="true" outlineLevel="0" collapsed="false">
      <c r="A14" s="35" t="s">
        <v>104</v>
      </c>
      <c r="B14" s="35"/>
      <c r="C14" s="35"/>
      <c r="D14" s="35"/>
      <c r="E14" s="35"/>
      <c r="F14" s="35"/>
      <c r="G14" s="35"/>
      <c r="H14" s="35"/>
      <c r="I14" s="35"/>
      <c r="J14" s="35"/>
      <c r="K14" s="18"/>
      <c r="M14" s="56"/>
      <c r="N14" s="37" t="n">
        <v>625</v>
      </c>
      <c r="O14" s="37" t="n">
        <v>150</v>
      </c>
      <c r="P14" s="37" t="n">
        <v>250</v>
      </c>
      <c r="Q14" s="37" t="s">
        <v>73</v>
      </c>
      <c r="R14" s="37" t="n">
        <v>0.023</v>
      </c>
      <c r="S14" s="37" t="n">
        <v>1500</v>
      </c>
      <c r="T14" s="37" t="s">
        <v>73</v>
      </c>
      <c r="U14" s="37" t="s">
        <v>69</v>
      </c>
      <c r="V14" s="35" t="n">
        <f aca="false">ROUND(W14*Belarus*(1-B63),2)</f>
        <v>6000</v>
      </c>
      <c r="W14" s="27" t="n">
        <v>6000</v>
      </c>
    </row>
    <row r="15" s="8" customFormat="true" ht="12.75" hidden="false" customHeight="true" outlineLevel="0" collapsed="false">
      <c r="A15" s="57" t="s">
        <v>105</v>
      </c>
      <c r="B15" s="37" t="n">
        <v>625</v>
      </c>
      <c r="C15" s="37" t="n">
        <v>50</v>
      </c>
      <c r="D15" s="37" t="n">
        <v>250</v>
      </c>
      <c r="E15" s="37" t="n">
        <v>200</v>
      </c>
      <c r="F15" s="37" t="n">
        <v>0.009</v>
      </c>
      <c r="G15" s="37" t="n">
        <v>1040</v>
      </c>
      <c r="H15" s="37" t="n">
        <v>1.875</v>
      </c>
      <c r="I15" s="37" t="s">
        <v>69</v>
      </c>
      <c r="J15" s="35" t="n">
        <f aca="false">ROUND(K15*Belarus*(1-B63),2)</f>
        <v>6100</v>
      </c>
      <c r="K15" s="27" t="n">
        <v>6100</v>
      </c>
      <c r="M15" s="56"/>
      <c r="N15" s="37" t="n">
        <v>625</v>
      </c>
      <c r="O15" s="37" t="n">
        <v>200</v>
      </c>
      <c r="P15" s="37" t="n">
        <v>250</v>
      </c>
      <c r="Q15" s="37" t="s">
        <v>73</v>
      </c>
      <c r="R15" s="37" t="n">
        <v>0.031</v>
      </c>
      <c r="S15" s="37" t="n">
        <v>1600</v>
      </c>
      <c r="T15" s="37" t="s">
        <v>73</v>
      </c>
      <c r="U15" s="37" t="s">
        <v>69</v>
      </c>
      <c r="V15" s="35" t="n">
        <f aca="false">ROUND(W15*Belarus*(1-B63),2)</f>
        <v>6000</v>
      </c>
      <c r="W15" s="27" t="n">
        <v>6000</v>
      </c>
    </row>
    <row r="16" s="8" customFormat="true" ht="12.75" hidden="false" customHeight="false" outlineLevel="0" collapsed="false">
      <c r="A16" s="57"/>
      <c r="B16" s="37" t="n">
        <v>625</v>
      </c>
      <c r="C16" s="37" t="n">
        <v>75</v>
      </c>
      <c r="D16" s="37" t="n">
        <v>200</v>
      </c>
      <c r="E16" s="37" t="n">
        <v>200</v>
      </c>
      <c r="F16" s="37" t="n">
        <v>0.009</v>
      </c>
      <c r="G16" s="37" t="n">
        <v>1040</v>
      </c>
      <c r="H16" s="37" t="n">
        <v>1.875</v>
      </c>
      <c r="I16" s="37" t="s">
        <v>69</v>
      </c>
      <c r="J16" s="35" t="n">
        <f aca="false">ROUND(K16*Belarus*(1-B63),2)</f>
        <v>6000</v>
      </c>
      <c r="K16" s="27" t="n">
        <v>6000</v>
      </c>
      <c r="M16" s="56"/>
      <c r="N16" s="37" t="n">
        <v>625</v>
      </c>
      <c r="O16" s="37" t="n">
        <v>250</v>
      </c>
      <c r="P16" s="37" t="n">
        <v>250</v>
      </c>
      <c r="Q16" s="37" t="s">
        <v>73</v>
      </c>
      <c r="R16" s="37" t="n">
        <v>0.039</v>
      </c>
      <c r="S16" s="37" t="n">
        <v>1500</v>
      </c>
      <c r="T16" s="37" t="s">
        <v>73</v>
      </c>
      <c r="U16" s="37" t="s">
        <v>69</v>
      </c>
      <c r="V16" s="35" t="n">
        <f aca="false">ROUND(W16*Belarus*(1-B63),2)</f>
        <v>6000</v>
      </c>
      <c r="W16" s="27" t="n">
        <v>6000</v>
      </c>
    </row>
    <row r="17" s="8" customFormat="true" ht="12.75" hidden="false" customHeight="false" outlineLevel="0" collapsed="false">
      <c r="A17" s="57"/>
      <c r="B17" s="37" t="n">
        <v>625</v>
      </c>
      <c r="C17" s="37" t="n">
        <v>75</v>
      </c>
      <c r="D17" s="37" t="n">
        <v>250</v>
      </c>
      <c r="E17" s="37" t="n">
        <v>160</v>
      </c>
      <c r="F17" s="37" t="n">
        <v>0.012</v>
      </c>
      <c r="G17" s="37" t="n">
        <v>1040</v>
      </c>
      <c r="H17" s="37" t="n">
        <v>1.875</v>
      </c>
      <c r="I17" s="37" t="s">
        <v>69</v>
      </c>
      <c r="J17" s="35" t="n">
        <f aca="false">ROUND(K17*Belarus*(1-B63),2)</f>
        <v>6000</v>
      </c>
      <c r="K17" s="27" t="n">
        <v>6000</v>
      </c>
      <c r="M17" s="56"/>
      <c r="N17" s="37" t="n">
        <v>625</v>
      </c>
      <c r="O17" s="37" t="n">
        <v>300</v>
      </c>
      <c r="P17" s="37" t="n">
        <v>200</v>
      </c>
      <c r="Q17" s="37" t="s">
        <v>73</v>
      </c>
      <c r="R17" s="37" t="n">
        <v>0.037</v>
      </c>
      <c r="S17" s="37" t="n">
        <v>1500</v>
      </c>
      <c r="T17" s="37" t="s">
        <v>73</v>
      </c>
      <c r="U17" s="37" t="s">
        <v>69</v>
      </c>
      <c r="V17" s="35" t="n">
        <f aca="false">ROUND(W17*Belarus*(1-B63),2)</f>
        <v>6000</v>
      </c>
      <c r="W17" s="27" t="n">
        <v>6000</v>
      </c>
    </row>
    <row r="18" s="8" customFormat="true" ht="12.75" hidden="false" customHeight="false" outlineLevel="0" collapsed="false">
      <c r="A18" s="57"/>
      <c r="B18" s="37" t="n">
        <v>625</v>
      </c>
      <c r="C18" s="37" t="n">
        <v>100</v>
      </c>
      <c r="D18" s="37" t="n">
        <v>200</v>
      </c>
      <c r="E18" s="37" t="n">
        <v>160</v>
      </c>
      <c r="F18" s="37" t="n">
        <v>0.013</v>
      </c>
      <c r="G18" s="37" t="n">
        <v>1100</v>
      </c>
      <c r="H18" s="37" t="n">
        <v>2</v>
      </c>
      <c r="I18" s="37" t="s">
        <v>69</v>
      </c>
      <c r="J18" s="35" t="n">
        <f aca="false">ROUND(K18*Belarus*(1-B63),2)</f>
        <v>6000</v>
      </c>
      <c r="K18" s="27" t="n">
        <v>6000</v>
      </c>
      <c r="M18" s="56"/>
      <c r="N18" s="37" t="n">
        <v>625</v>
      </c>
      <c r="O18" s="37" t="n">
        <v>300</v>
      </c>
      <c r="P18" s="37" t="n">
        <v>250</v>
      </c>
      <c r="Q18" s="37" t="s">
        <v>73</v>
      </c>
      <c r="R18" s="37" t="n">
        <v>0.047</v>
      </c>
      <c r="S18" s="37" t="n">
        <v>1500</v>
      </c>
      <c r="T18" s="37" t="s">
        <v>73</v>
      </c>
      <c r="U18" s="37" t="s">
        <v>69</v>
      </c>
      <c r="V18" s="35" t="n">
        <f aca="false">ROUND(W18*Belarus*(1-B63),2)</f>
        <v>6000</v>
      </c>
      <c r="W18" s="27" t="n">
        <v>6000</v>
      </c>
    </row>
    <row r="19" s="8" customFormat="true" ht="12.75" hidden="false" customHeight="false" outlineLevel="0" collapsed="false">
      <c r="A19" s="57"/>
      <c r="B19" s="37" t="n">
        <v>625</v>
      </c>
      <c r="C19" s="37" t="n">
        <v>100</v>
      </c>
      <c r="D19" s="37" t="n">
        <v>250</v>
      </c>
      <c r="E19" s="37" t="n">
        <v>128</v>
      </c>
      <c r="F19" s="37" t="n">
        <v>0.016</v>
      </c>
      <c r="G19" s="37" t="n">
        <v>1100</v>
      </c>
      <c r="H19" s="37" t="n">
        <v>2</v>
      </c>
      <c r="I19" s="37" t="s">
        <v>69</v>
      </c>
      <c r="J19" s="35" t="n">
        <f aca="false">ROUND(K19*Belarus*(1-B63),2)</f>
        <v>6000</v>
      </c>
      <c r="K19" s="27" t="n">
        <v>6000</v>
      </c>
      <c r="M19" s="56"/>
      <c r="N19" s="37" t="n">
        <v>625</v>
      </c>
      <c r="O19" s="37" t="n">
        <v>350</v>
      </c>
      <c r="P19" s="37" t="n">
        <v>250</v>
      </c>
      <c r="Q19" s="37" t="s">
        <v>73</v>
      </c>
      <c r="R19" s="37" t="n">
        <v>0.055</v>
      </c>
      <c r="S19" s="37" t="n">
        <v>1380</v>
      </c>
      <c r="T19" s="37" t="s">
        <v>73</v>
      </c>
      <c r="U19" s="37" t="s">
        <v>69</v>
      </c>
      <c r="V19" s="35" t="n">
        <f aca="false">ROUND(W19*Belarus*(1-B63),2)</f>
        <v>6000</v>
      </c>
      <c r="W19" s="27" t="n">
        <v>6000</v>
      </c>
    </row>
    <row r="20" s="8" customFormat="true" ht="12.75" hidden="false" customHeight="false" outlineLevel="0" collapsed="false">
      <c r="A20" s="57"/>
      <c r="B20" s="37" t="n">
        <v>625</v>
      </c>
      <c r="C20" s="37" t="n">
        <v>125</v>
      </c>
      <c r="D20" s="37" t="n">
        <v>250</v>
      </c>
      <c r="E20" s="37" t="n">
        <v>96</v>
      </c>
      <c r="F20" s="37" t="n">
        <v>0.02</v>
      </c>
      <c r="G20" s="37" t="n">
        <v>1040</v>
      </c>
      <c r="H20" s="37" t="n">
        <v>1.875</v>
      </c>
      <c r="I20" s="37" t="s">
        <v>69</v>
      </c>
      <c r="J20" s="35" t="n">
        <f aca="false">ROUND(K20*Belarus*(1-B63),2)</f>
        <v>6000</v>
      </c>
      <c r="K20" s="27" t="n">
        <v>6000</v>
      </c>
      <c r="M20" s="56"/>
      <c r="N20" s="37" t="n">
        <v>625</v>
      </c>
      <c r="O20" s="37" t="n">
        <v>375</v>
      </c>
      <c r="P20" s="37" t="n">
        <v>250</v>
      </c>
      <c r="Q20" s="37" t="s">
        <v>73</v>
      </c>
      <c r="R20" s="37" t="n">
        <v>0.059</v>
      </c>
      <c r="S20" s="37" t="n">
        <v>1500</v>
      </c>
      <c r="T20" s="37" t="s">
        <v>73</v>
      </c>
      <c r="U20" s="37" t="s">
        <v>69</v>
      </c>
      <c r="V20" s="35" t="n">
        <f aca="false">ROUND(W20*Belarus*(1-B63),2)</f>
        <v>6000</v>
      </c>
      <c r="W20" s="27" t="n">
        <v>6000</v>
      </c>
    </row>
    <row r="21" s="8" customFormat="true" ht="12.75" hidden="false" customHeight="false" outlineLevel="0" collapsed="false">
      <c r="A21" s="57"/>
      <c r="B21" s="37" t="n">
        <v>625</v>
      </c>
      <c r="C21" s="37" t="n">
        <v>150</v>
      </c>
      <c r="D21" s="37" t="n">
        <v>250</v>
      </c>
      <c r="E21" s="37" t="n">
        <v>80</v>
      </c>
      <c r="F21" s="37" t="n">
        <v>0.023</v>
      </c>
      <c r="G21" s="37" t="n">
        <v>1040</v>
      </c>
      <c r="H21" s="37" t="n">
        <v>1.875</v>
      </c>
      <c r="I21" s="37" t="s">
        <v>69</v>
      </c>
      <c r="J21" s="35" t="n">
        <f aca="false">ROUND(K21*Belarus*(1-B63),2)</f>
        <v>6000</v>
      </c>
      <c r="K21" s="27" t="n">
        <v>6000</v>
      </c>
      <c r="M21" s="56"/>
      <c r="N21" s="37" t="n">
        <v>625</v>
      </c>
      <c r="O21" s="37" t="n">
        <v>400</v>
      </c>
      <c r="P21" s="37" t="n">
        <v>200</v>
      </c>
      <c r="Q21" s="37" t="s">
        <v>73</v>
      </c>
      <c r="R21" s="37" t="n">
        <v>0.05</v>
      </c>
      <c r="S21" s="37" t="n">
        <v>1600</v>
      </c>
      <c r="T21" s="37" t="s">
        <v>73</v>
      </c>
      <c r="U21" s="37" t="s">
        <v>69</v>
      </c>
      <c r="V21" s="35" t="n">
        <f aca="false">ROUND(W21*Belarus*(1-B63),2)</f>
        <v>6000</v>
      </c>
      <c r="W21" s="27" t="n">
        <v>6000</v>
      </c>
    </row>
    <row r="22" s="8" customFormat="true" ht="12.75" hidden="false" customHeight="false" outlineLevel="0" collapsed="false">
      <c r="A22" s="57"/>
      <c r="B22" s="37" t="n">
        <v>625</v>
      </c>
      <c r="C22" s="37" t="n">
        <v>200</v>
      </c>
      <c r="D22" s="37" t="n">
        <v>250</v>
      </c>
      <c r="E22" s="37" t="n">
        <v>64</v>
      </c>
      <c r="F22" s="37" t="n">
        <v>0.031</v>
      </c>
      <c r="G22" s="37" t="n">
        <v>1100</v>
      </c>
      <c r="H22" s="37" t="n">
        <v>2</v>
      </c>
      <c r="I22" s="37" t="s">
        <v>69</v>
      </c>
      <c r="J22" s="35" t="n">
        <f aca="false">ROUND(K22*Belarus*(1-B63),2)</f>
        <v>6000</v>
      </c>
      <c r="K22" s="27" t="n">
        <v>6000</v>
      </c>
      <c r="M22" s="56"/>
      <c r="N22" s="37" t="n">
        <v>625</v>
      </c>
      <c r="O22" s="37" t="n">
        <v>400</v>
      </c>
      <c r="P22" s="37" t="n">
        <v>250</v>
      </c>
      <c r="Q22" s="37" t="s">
        <v>73</v>
      </c>
      <c r="R22" s="37" t="n">
        <v>0.063</v>
      </c>
      <c r="S22" s="37" t="n">
        <v>1600</v>
      </c>
      <c r="T22" s="37" t="s">
        <v>73</v>
      </c>
      <c r="U22" s="37" t="s">
        <v>69</v>
      </c>
      <c r="V22" s="35" t="n">
        <f aca="false">ROUND(W22*Belarus*(1-B63),2)</f>
        <v>6000</v>
      </c>
      <c r="W22" s="27" t="n">
        <v>6000</v>
      </c>
    </row>
    <row r="23" s="8" customFormat="true" ht="12.75" hidden="false" customHeight="false" outlineLevel="0" collapsed="false">
      <c r="A23" s="57"/>
      <c r="B23" s="37" t="n">
        <v>625</v>
      </c>
      <c r="C23" s="37" t="n">
        <v>250</v>
      </c>
      <c r="D23" s="37" t="n">
        <v>250</v>
      </c>
      <c r="E23" s="37" t="n">
        <v>48</v>
      </c>
      <c r="F23" s="37" t="n">
        <v>0.039</v>
      </c>
      <c r="G23" s="37" t="n">
        <v>1040</v>
      </c>
      <c r="H23" s="37" t="n">
        <v>1.875</v>
      </c>
      <c r="I23" s="37" t="s">
        <v>69</v>
      </c>
      <c r="J23" s="35" t="n">
        <f aca="false">ROUND(K23*Belarus*(1-B63),2)</f>
        <v>6000</v>
      </c>
      <c r="K23" s="27" t="n">
        <v>6000</v>
      </c>
      <c r="M23" s="56"/>
      <c r="N23" s="37" t="n">
        <v>625</v>
      </c>
      <c r="O23" s="37" t="n">
        <v>500</v>
      </c>
      <c r="P23" s="37" t="n">
        <v>250</v>
      </c>
      <c r="Q23" s="37" t="s">
        <v>73</v>
      </c>
      <c r="R23" s="37" t="n">
        <v>0.078</v>
      </c>
      <c r="S23" s="37" t="n">
        <v>1500</v>
      </c>
      <c r="T23" s="37" t="s">
        <v>73</v>
      </c>
      <c r="U23" s="37" t="s">
        <v>69</v>
      </c>
      <c r="V23" s="35" t="n">
        <f aca="false">ROUND(W23*Belarus*(1-B63),2)</f>
        <v>6000</v>
      </c>
      <c r="W23" s="27" t="n">
        <v>6000</v>
      </c>
    </row>
    <row r="24" s="8" customFormat="true" ht="12.75" hidden="false" customHeight="true" outlineLevel="0" collapsed="false">
      <c r="A24" s="57"/>
      <c r="B24" s="37" t="n">
        <v>625</v>
      </c>
      <c r="C24" s="37" t="n">
        <v>300</v>
      </c>
      <c r="D24" s="37" t="n">
        <v>200</v>
      </c>
      <c r="E24" s="37" t="n">
        <v>50</v>
      </c>
      <c r="F24" s="37" t="n">
        <v>0.037</v>
      </c>
      <c r="G24" s="37" t="n">
        <v>1040</v>
      </c>
      <c r="H24" s="37" t="n">
        <v>1.875</v>
      </c>
      <c r="I24" s="37" t="s">
        <v>69</v>
      </c>
      <c r="J24" s="35" t="n">
        <f aca="false">ROUND(K24*Belarus*(1-B63),2)</f>
        <v>6000</v>
      </c>
      <c r="K24" s="27" t="n">
        <v>6000</v>
      </c>
      <c r="M24" s="35" t="s">
        <v>106</v>
      </c>
      <c r="N24" s="35"/>
      <c r="O24" s="35"/>
      <c r="P24" s="35"/>
      <c r="Q24" s="35"/>
      <c r="R24" s="35"/>
      <c r="S24" s="35"/>
      <c r="T24" s="35"/>
      <c r="U24" s="35"/>
      <c r="V24" s="35"/>
      <c r="W24" s="27"/>
    </row>
    <row r="25" s="8" customFormat="true" ht="15" hidden="false" customHeight="true" outlineLevel="0" collapsed="false">
      <c r="A25" s="57"/>
      <c r="B25" s="37" t="n">
        <v>625</v>
      </c>
      <c r="C25" s="37" t="n">
        <v>300</v>
      </c>
      <c r="D25" s="37" t="n">
        <v>250</v>
      </c>
      <c r="E25" s="37" t="n">
        <v>40</v>
      </c>
      <c r="F25" s="37" t="n">
        <v>0.047</v>
      </c>
      <c r="G25" s="37" t="n">
        <v>1040</v>
      </c>
      <c r="H25" s="37" t="n">
        <v>1.875</v>
      </c>
      <c r="I25" s="37" t="s">
        <v>69</v>
      </c>
      <c r="J25" s="35" t="n">
        <f aca="false">ROUND(K25*Belarus*(1-B63),2)</f>
        <v>6000</v>
      </c>
      <c r="K25" s="27" t="n">
        <v>6000</v>
      </c>
      <c r="M25" s="56" t="s">
        <v>107</v>
      </c>
      <c r="N25" s="37" t="n">
        <v>500</v>
      </c>
      <c r="O25" s="37" t="n">
        <v>200</v>
      </c>
      <c r="P25" s="37" t="n">
        <v>250</v>
      </c>
      <c r="Q25" s="37" t="s">
        <v>73</v>
      </c>
      <c r="R25" s="36" t="s">
        <v>73</v>
      </c>
      <c r="S25" s="37" t="s">
        <v>73</v>
      </c>
      <c r="T25" s="37" t="s">
        <v>73</v>
      </c>
      <c r="U25" s="37" t="s">
        <v>13</v>
      </c>
      <c r="V25" s="35" t="n">
        <f aca="false">ROUND(W25*Belarus*(1-B63),2)</f>
        <v>500</v>
      </c>
      <c r="W25" s="27" t="n">
        <v>500</v>
      </c>
    </row>
    <row r="26" s="8" customFormat="true" ht="12.75" hidden="false" customHeight="false" outlineLevel="0" collapsed="false">
      <c r="A26" s="57"/>
      <c r="B26" s="37" t="n">
        <v>625</v>
      </c>
      <c r="C26" s="37" t="n">
        <v>350</v>
      </c>
      <c r="D26" s="37" t="n">
        <v>250</v>
      </c>
      <c r="E26" s="37" t="n">
        <v>32</v>
      </c>
      <c r="F26" s="37" t="n">
        <v>0.055</v>
      </c>
      <c r="G26" s="37" t="n">
        <v>1020</v>
      </c>
      <c r="H26" s="37" t="n">
        <v>1.75</v>
      </c>
      <c r="I26" s="37" t="s">
        <v>69</v>
      </c>
      <c r="J26" s="35" t="n">
        <f aca="false">ROUND(K26*Belarus*(1-B63),2)</f>
        <v>6000</v>
      </c>
      <c r="K26" s="27" t="n">
        <v>6000</v>
      </c>
      <c r="M26" s="56"/>
      <c r="N26" s="37" t="n">
        <v>500</v>
      </c>
      <c r="O26" s="37" t="n">
        <v>250</v>
      </c>
      <c r="P26" s="37" t="n">
        <v>250</v>
      </c>
      <c r="Q26" s="37" t="s">
        <v>73</v>
      </c>
      <c r="R26" s="36" t="s">
        <v>73</v>
      </c>
      <c r="S26" s="37" t="s">
        <v>73</v>
      </c>
      <c r="T26" s="37" t="s">
        <v>73</v>
      </c>
      <c r="U26" s="37" t="s">
        <v>13</v>
      </c>
      <c r="V26" s="35" t="n">
        <f aca="false">ROUND(W26*Belarus*(1-B63),2)</f>
        <v>500</v>
      </c>
      <c r="W26" s="27" t="n">
        <v>500</v>
      </c>
    </row>
    <row r="27" s="8" customFormat="true" ht="15" hidden="false" customHeight="true" outlineLevel="0" collapsed="false">
      <c r="A27" s="57"/>
      <c r="B27" s="37" t="n">
        <v>625</v>
      </c>
      <c r="C27" s="37" t="n">
        <v>375</v>
      </c>
      <c r="D27" s="37" t="n">
        <v>250</v>
      </c>
      <c r="E27" s="37" t="n">
        <v>32</v>
      </c>
      <c r="F27" s="37" t="n">
        <v>0.059</v>
      </c>
      <c r="G27" s="37" t="n">
        <v>1040</v>
      </c>
      <c r="H27" s="37" t="n">
        <v>1.875</v>
      </c>
      <c r="I27" s="37" t="s">
        <v>69</v>
      </c>
      <c r="J27" s="35" t="n">
        <f aca="false">ROUND(K27*Belarus*(1-B63),2)</f>
        <v>6000</v>
      </c>
      <c r="K27" s="27" t="n">
        <v>6000</v>
      </c>
      <c r="M27" s="56"/>
      <c r="N27" s="37" t="n">
        <v>500</v>
      </c>
      <c r="O27" s="37" t="n">
        <v>300</v>
      </c>
      <c r="P27" s="37" t="n">
        <v>200</v>
      </c>
      <c r="Q27" s="37" t="s">
        <v>73</v>
      </c>
      <c r="R27" s="36" t="s">
        <v>73</v>
      </c>
      <c r="S27" s="37" t="s">
        <v>73</v>
      </c>
      <c r="T27" s="37" t="s">
        <v>73</v>
      </c>
      <c r="U27" s="37" t="s">
        <v>13</v>
      </c>
      <c r="V27" s="35" t="n">
        <f aca="false">ROUND(W27*Belarus*(1-B63),2)</f>
        <v>500</v>
      </c>
      <c r="W27" s="27" t="n">
        <v>500</v>
      </c>
    </row>
    <row r="28" s="8" customFormat="true" ht="12.75" hidden="false" customHeight="false" outlineLevel="0" collapsed="false">
      <c r="A28" s="57"/>
      <c r="B28" s="37" t="n">
        <v>625</v>
      </c>
      <c r="C28" s="37" t="n">
        <v>400</v>
      </c>
      <c r="D28" s="37" t="n">
        <v>200</v>
      </c>
      <c r="E28" s="37" t="n">
        <v>40</v>
      </c>
      <c r="F28" s="37" t="n">
        <v>0.05</v>
      </c>
      <c r="G28" s="37" t="n">
        <v>1100</v>
      </c>
      <c r="H28" s="37" t="n">
        <v>2</v>
      </c>
      <c r="I28" s="37" t="s">
        <v>69</v>
      </c>
      <c r="J28" s="35" t="n">
        <f aca="false">ROUND(K28*Belarus*(1-B63),2)</f>
        <v>6000</v>
      </c>
      <c r="K28" s="27" t="n">
        <v>6000</v>
      </c>
      <c r="M28" s="56"/>
      <c r="N28" s="37" t="n">
        <v>500</v>
      </c>
      <c r="O28" s="37" t="n">
        <v>300</v>
      </c>
      <c r="P28" s="37" t="n">
        <v>250</v>
      </c>
      <c r="Q28" s="37" t="s">
        <v>73</v>
      </c>
      <c r="R28" s="36" t="s">
        <v>73</v>
      </c>
      <c r="S28" s="37" t="s">
        <v>73</v>
      </c>
      <c r="T28" s="37" t="s">
        <v>73</v>
      </c>
      <c r="U28" s="37" t="s">
        <v>13</v>
      </c>
      <c r="V28" s="35" t="n">
        <f aca="false">ROUND(W28*Belarus*(1-B63),2)</f>
        <v>500</v>
      </c>
      <c r="W28" s="27" t="n">
        <v>500</v>
      </c>
    </row>
    <row r="29" s="8" customFormat="true" ht="12.75" hidden="false" customHeight="false" outlineLevel="0" collapsed="false">
      <c r="A29" s="57"/>
      <c r="B29" s="37" t="n">
        <v>625</v>
      </c>
      <c r="C29" s="37" t="n">
        <v>400</v>
      </c>
      <c r="D29" s="37" t="n">
        <v>250</v>
      </c>
      <c r="E29" s="37" t="n">
        <v>32</v>
      </c>
      <c r="F29" s="37" t="n">
        <v>0.063</v>
      </c>
      <c r="G29" s="37" t="n">
        <v>1100</v>
      </c>
      <c r="H29" s="37" t="n">
        <v>2</v>
      </c>
      <c r="I29" s="37" t="s">
        <v>69</v>
      </c>
      <c r="J29" s="35" t="n">
        <f aca="false">ROUND(K29*Belarus*(1-B63),2)</f>
        <v>6000</v>
      </c>
      <c r="K29" s="27" t="n">
        <v>6000</v>
      </c>
      <c r="M29" s="56"/>
      <c r="N29" s="37" t="n">
        <v>500</v>
      </c>
      <c r="O29" s="37" t="n">
        <v>350</v>
      </c>
      <c r="P29" s="37" t="n">
        <v>250</v>
      </c>
      <c r="Q29" s="37" t="s">
        <v>73</v>
      </c>
      <c r="R29" s="36" t="s">
        <v>73</v>
      </c>
      <c r="S29" s="37" t="s">
        <v>73</v>
      </c>
      <c r="T29" s="37" t="s">
        <v>73</v>
      </c>
      <c r="U29" s="37" t="s">
        <v>13</v>
      </c>
      <c r="V29" s="35" t="n">
        <f aca="false">ROUND(W29*Belarus*(1-B63),2)</f>
        <v>500</v>
      </c>
      <c r="W29" s="27" t="n">
        <v>500</v>
      </c>
    </row>
    <row r="30" s="8" customFormat="true" ht="12.75" hidden="false" customHeight="false" outlineLevel="0" collapsed="false">
      <c r="A30" s="57"/>
      <c r="B30" s="37" t="n">
        <v>625</v>
      </c>
      <c r="C30" s="37" t="n">
        <v>500</v>
      </c>
      <c r="D30" s="37" t="n">
        <v>250</v>
      </c>
      <c r="E30" s="37" t="n">
        <v>24</v>
      </c>
      <c r="F30" s="37" t="n">
        <v>0.078</v>
      </c>
      <c r="G30" s="37" t="n">
        <v>1040</v>
      </c>
      <c r="H30" s="37" t="n">
        <v>1.875</v>
      </c>
      <c r="I30" s="37" t="s">
        <v>69</v>
      </c>
      <c r="J30" s="35" t="n">
        <f aca="false">ROUND(K30*Belarus*(1-B63),2)</f>
        <v>6000</v>
      </c>
      <c r="K30" s="27" t="n">
        <v>6000</v>
      </c>
      <c r="M30" s="56"/>
      <c r="N30" s="37" t="n">
        <v>500</v>
      </c>
      <c r="O30" s="37" t="n">
        <v>375</v>
      </c>
      <c r="P30" s="37" t="n">
        <v>250</v>
      </c>
      <c r="Q30" s="37" t="s">
        <v>73</v>
      </c>
      <c r="R30" s="36" t="s">
        <v>73</v>
      </c>
      <c r="S30" s="37" t="s">
        <v>73</v>
      </c>
      <c r="T30" s="37" t="s">
        <v>73</v>
      </c>
      <c r="U30" s="37" t="s">
        <v>13</v>
      </c>
      <c r="V30" s="35" t="n">
        <f aca="false">ROUND(W30*Belarus*(1-B63),2)</f>
        <v>500</v>
      </c>
      <c r="W30" s="27" t="n">
        <v>500</v>
      </c>
    </row>
    <row r="31" s="8" customFormat="true" ht="12.75" hidden="false" customHeight="true" outlineLevel="0" collapsed="false">
      <c r="A31" s="58" t="s">
        <v>108</v>
      </c>
      <c r="B31" s="58"/>
      <c r="C31" s="58"/>
      <c r="D31" s="58"/>
      <c r="E31" s="58"/>
      <c r="F31" s="58"/>
      <c r="G31" s="58"/>
      <c r="H31" s="58"/>
      <c r="I31" s="58"/>
      <c r="J31" s="58"/>
      <c r="K31" s="27"/>
      <c r="M31" s="56"/>
      <c r="N31" s="37" t="n">
        <v>500</v>
      </c>
      <c r="O31" s="37" t="n">
        <v>400</v>
      </c>
      <c r="P31" s="37" t="n">
        <v>250</v>
      </c>
      <c r="Q31" s="37" t="s">
        <v>73</v>
      </c>
      <c r="R31" s="36" t="s">
        <v>73</v>
      </c>
      <c r="S31" s="37" t="s">
        <v>73</v>
      </c>
      <c r="T31" s="37" t="s">
        <v>73</v>
      </c>
      <c r="U31" s="37" t="s">
        <v>13</v>
      </c>
      <c r="V31" s="35" t="n">
        <f aca="false">ROUND(W31*Belarus*(1-B63),2)</f>
        <v>500</v>
      </c>
      <c r="W31" s="27" t="n">
        <v>500</v>
      </c>
    </row>
    <row r="32" s="8" customFormat="true" ht="12.75" hidden="false" customHeight="true" outlineLevel="0" collapsed="false">
      <c r="A32" s="57" t="s">
        <v>109</v>
      </c>
      <c r="B32" s="37" t="n">
        <v>625</v>
      </c>
      <c r="C32" s="37" t="n">
        <v>50</v>
      </c>
      <c r="D32" s="37" t="n">
        <v>250</v>
      </c>
      <c r="E32" s="37" t="n">
        <v>200</v>
      </c>
      <c r="F32" s="37" t="n">
        <v>0.009</v>
      </c>
      <c r="G32" s="37" t="n">
        <v>1300</v>
      </c>
      <c r="H32" s="37" t="n">
        <v>1.875</v>
      </c>
      <c r="I32" s="37" t="s">
        <v>69</v>
      </c>
      <c r="J32" s="35" t="n">
        <f aca="false">ROUND(K32*Belarus*(1-B63),2)</f>
        <v>6100</v>
      </c>
      <c r="K32" s="27" t="n">
        <v>6100</v>
      </c>
      <c r="M32" s="56"/>
      <c r="N32" s="37" t="n">
        <v>500</v>
      </c>
      <c r="O32" s="37" t="n">
        <v>400</v>
      </c>
      <c r="P32" s="37" t="n">
        <v>250</v>
      </c>
      <c r="Q32" s="37" t="s">
        <v>73</v>
      </c>
      <c r="R32" s="36" t="s">
        <v>73</v>
      </c>
      <c r="S32" s="37" t="s">
        <v>73</v>
      </c>
      <c r="T32" s="37" t="s">
        <v>73</v>
      </c>
      <c r="U32" s="37" t="s">
        <v>13</v>
      </c>
      <c r="V32" s="35" t="n">
        <f aca="false">ROUND(W32*Belarus*(1-B63),2)</f>
        <v>500</v>
      </c>
      <c r="W32" s="27" t="n">
        <v>500</v>
      </c>
    </row>
    <row r="33" s="8" customFormat="true" ht="12.75" hidden="false" customHeight="false" outlineLevel="0" collapsed="false">
      <c r="A33" s="57"/>
      <c r="B33" s="37" t="n">
        <v>625</v>
      </c>
      <c r="C33" s="37" t="n">
        <v>75</v>
      </c>
      <c r="D33" s="37" t="n">
        <v>200</v>
      </c>
      <c r="E33" s="37" t="n">
        <v>200</v>
      </c>
      <c r="F33" s="37" t="n">
        <v>0.009</v>
      </c>
      <c r="G33" s="37" t="n">
        <v>1300</v>
      </c>
      <c r="H33" s="37" t="n">
        <v>1.875</v>
      </c>
      <c r="I33" s="37" t="s">
        <v>69</v>
      </c>
      <c r="J33" s="35" t="n">
        <f aca="false">ROUND(K33*Belarus*(1-B63),2)</f>
        <v>6000</v>
      </c>
      <c r="K33" s="27" t="n">
        <v>6000</v>
      </c>
      <c r="M33" s="56"/>
      <c r="N33" s="37" t="n">
        <v>625</v>
      </c>
      <c r="O33" s="37" t="n">
        <v>250</v>
      </c>
      <c r="P33" s="37" t="n">
        <v>200</v>
      </c>
      <c r="Q33" s="37" t="s">
        <v>73</v>
      </c>
      <c r="R33" s="36" t="s">
        <v>73</v>
      </c>
      <c r="S33" s="37" t="s">
        <v>73</v>
      </c>
      <c r="T33" s="37" t="s">
        <v>73</v>
      </c>
      <c r="U33" s="37" t="s">
        <v>13</v>
      </c>
      <c r="V33" s="35" t="n">
        <f aca="false">ROUND(W33*Belarus*(1-B63),2)</f>
        <v>500</v>
      </c>
      <c r="W33" s="27" t="n">
        <v>500</v>
      </c>
    </row>
    <row r="34" s="8" customFormat="true" ht="12.75" hidden="false" customHeight="false" outlineLevel="0" collapsed="false">
      <c r="A34" s="57"/>
      <c r="B34" s="37" t="n">
        <v>625</v>
      </c>
      <c r="C34" s="37" t="n">
        <v>75</v>
      </c>
      <c r="D34" s="37" t="n">
        <v>250</v>
      </c>
      <c r="E34" s="37" t="n">
        <v>160</v>
      </c>
      <c r="F34" s="37" t="n">
        <v>0.012</v>
      </c>
      <c r="G34" s="37" t="n">
        <v>1260</v>
      </c>
      <c r="H34" s="37" t="n">
        <v>1.875</v>
      </c>
      <c r="I34" s="37" t="s">
        <v>69</v>
      </c>
      <c r="J34" s="35" t="n">
        <f aca="false">ROUND(K34*Belarus*(1-B63),2)</f>
        <v>6000</v>
      </c>
      <c r="K34" s="27" t="n">
        <v>6000</v>
      </c>
      <c r="M34" s="56"/>
      <c r="N34" s="37" t="n">
        <v>625</v>
      </c>
      <c r="O34" s="37" t="n">
        <v>300</v>
      </c>
      <c r="P34" s="37" t="n">
        <v>250</v>
      </c>
      <c r="Q34" s="37" t="s">
        <v>73</v>
      </c>
      <c r="R34" s="36" t="s">
        <v>73</v>
      </c>
      <c r="S34" s="37" t="s">
        <v>73</v>
      </c>
      <c r="T34" s="37" t="s">
        <v>73</v>
      </c>
      <c r="U34" s="37" t="s">
        <v>13</v>
      </c>
      <c r="V34" s="35" t="n">
        <f aca="false">ROUND(W34*Belarus*(1-B63),2)</f>
        <v>500</v>
      </c>
      <c r="W34" s="27" t="n">
        <v>500</v>
      </c>
    </row>
    <row r="35" s="8" customFormat="true" ht="12.75" hidden="false" customHeight="false" outlineLevel="0" collapsed="false">
      <c r="A35" s="57"/>
      <c r="B35" s="37" t="n">
        <v>625</v>
      </c>
      <c r="C35" s="37" t="n">
        <v>100</v>
      </c>
      <c r="D35" s="37" t="n">
        <v>200</v>
      </c>
      <c r="E35" s="37" t="n">
        <v>160</v>
      </c>
      <c r="F35" s="37" t="n">
        <v>0.013</v>
      </c>
      <c r="G35" s="37" t="n">
        <v>1360</v>
      </c>
      <c r="H35" s="37" t="n">
        <v>2</v>
      </c>
      <c r="I35" s="37" t="s">
        <v>69</v>
      </c>
      <c r="J35" s="35" t="n">
        <f aca="false">ROUND(K35*Belarus*(1-B63),2)</f>
        <v>6000</v>
      </c>
      <c r="K35" s="27" t="n">
        <v>6000</v>
      </c>
      <c r="M35" s="56"/>
      <c r="N35" s="37" t="n">
        <v>625</v>
      </c>
      <c r="O35" s="37" t="n">
        <v>350</v>
      </c>
      <c r="P35" s="37" t="n">
        <v>250</v>
      </c>
      <c r="Q35" s="37" t="s">
        <v>73</v>
      </c>
      <c r="R35" s="36" t="s">
        <v>73</v>
      </c>
      <c r="S35" s="37" t="s">
        <v>73</v>
      </c>
      <c r="T35" s="37" t="s">
        <v>73</v>
      </c>
      <c r="U35" s="37" t="s">
        <v>13</v>
      </c>
      <c r="V35" s="35" t="n">
        <f aca="false">ROUND(W35*Belarus*(1-B63),2)</f>
        <v>500</v>
      </c>
      <c r="W35" s="27" t="n">
        <v>500</v>
      </c>
    </row>
    <row r="36" s="8" customFormat="true" ht="12.75" hidden="false" customHeight="false" outlineLevel="0" collapsed="false">
      <c r="A36" s="57"/>
      <c r="B36" s="37" t="n">
        <v>625</v>
      </c>
      <c r="C36" s="37" t="n">
        <v>100</v>
      </c>
      <c r="D36" s="37" t="n">
        <v>250</v>
      </c>
      <c r="E36" s="37" t="n">
        <v>128</v>
      </c>
      <c r="F36" s="37" t="n">
        <v>0.016</v>
      </c>
      <c r="G36" s="37" t="n">
        <v>1360</v>
      </c>
      <c r="H36" s="37" t="n">
        <v>2</v>
      </c>
      <c r="I36" s="37" t="s">
        <v>69</v>
      </c>
      <c r="J36" s="35" t="n">
        <f aca="false">ROUND(K36*Belarus*(1-B63),2)</f>
        <v>6000</v>
      </c>
      <c r="K36" s="27" t="n">
        <v>6000</v>
      </c>
      <c r="M36" s="56"/>
      <c r="N36" s="37" t="n">
        <v>625</v>
      </c>
      <c r="O36" s="37" t="n">
        <v>375</v>
      </c>
      <c r="P36" s="37" t="n">
        <v>200</v>
      </c>
      <c r="Q36" s="37" t="s">
        <v>73</v>
      </c>
      <c r="R36" s="36" t="s">
        <v>73</v>
      </c>
      <c r="S36" s="37" t="s">
        <v>73</v>
      </c>
      <c r="T36" s="37" t="s">
        <v>73</v>
      </c>
      <c r="U36" s="37" t="s">
        <v>13</v>
      </c>
      <c r="V36" s="35" t="n">
        <f aca="false">ROUND(W36*Belarus*(1-B63),2)</f>
        <v>500</v>
      </c>
      <c r="W36" s="27" t="n">
        <v>500</v>
      </c>
    </row>
    <row r="37" s="8" customFormat="true" ht="12.75" hidden="false" customHeight="false" outlineLevel="0" collapsed="false">
      <c r="A37" s="57"/>
      <c r="B37" s="37" t="n">
        <v>625</v>
      </c>
      <c r="C37" s="37" t="n">
        <v>125</v>
      </c>
      <c r="D37" s="37" t="n">
        <v>250</v>
      </c>
      <c r="E37" s="37" t="n">
        <v>96</v>
      </c>
      <c r="F37" s="37" t="n">
        <v>0.02</v>
      </c>
      <c r="G37" s="37" t="n">
        <v>1300</v>
      </c>
      <c r="H37" s="37" t="n">
        <v>1.875</v>
      </c>
      <c r="I37" s="37" t="s">
        <v>69</v>
      </c>
      <c r="J37" s="35" t="n">
        <f aca="false">ROUND(K37*Belarus*(1-B63),2)</f>
        <v>6000</v>
      </c>
      <c r="K37" s="27" t="n">
        <v>6000</v>
      </c>
      <c r="M37" s="56"/>
      <c r="N37" s="37" t="n">
        <v>625</v>
      </c>
      <c r="O37" s="37" t="n">
        <v>375</v>
      </c>
      <c r="P37" s="37" t="n">
        <v>250</v>
      </c>
      <c r="Q37" s="37" t="s">
        <v>73</v>
      </c>
      <c r="R37" s="36" t="s">
        <v>73</v>
      </c>
      <c r="S37" s="37" t="s">
        <v>73</v>
      </c>
      <c r="T37" s="37" t="s">
        <v>73</v>
      </c>
      <c r="U37" s="37" t="s">
        <v>13</v>
      </c>
      <c r="V37" s="35" t="n">
        <f aca="false">ROUND(W37*Belarus*(1-B63),2)</f>
        <v>500</v>
      </c>
      <c r="W37" s="27" t="n">
        <v>500</v>
      </c>
    </row>
    <row r="38" s="8" customFormat="true" ht="12.75" hidden="false" customHeight="false" outlineLevel="0" collapsed="false">
      <c r="A38" s="57"/>
      <c r="B38" s="37" t="n">
        <v>625</v>
      </c>
      <c r="C38" s="37" t="n">
        <v>150</v>
      </c>
      <c r="D38" s="37" t="n">
        <v>250</v>
      </c>
      <c r="E38" s="37" t="n">
        <v>80</v>
      </c>
      <c r="F38" s="37" t="n">
        <v>0.023</v>
      </c>
      <c r="G38" s="37" t="n">
        <v>1300</v>
      </c>
      <c r="H38" s="37" t="n">
        <v>1.875</v>
      </c>
      <c r="I38" s="37" t="s">
        <v>69</v>
      </c>
      <c r="J38" s="35" t="n">
        <f aca="false">ROUND(K38*Belarus*(1-B63),2)</f>
        <v>6000</v>
      </c>
      <c r="K38" s="27" t="n">
        <v>6000</v>
      </c>
      <c r="M38" s="56"/>
      <c r="N38" s="37" t="n">
        <v>625</v>
      </c>
      <c r="O38" s="37" t="n">
        <v>400</v>
      </c>
      <c r="P38" s="37" t="n">
        <v>250</v>
      </c>
      <c r="Q38" s="37" t="s">
        <v>73</v>
      </c>
      <c r="R38" s="36" t="s">
        <v>73</v>
      </c>
      <c r="S38" s="37" t="s">
        <v>73</v>
      </c>
      <c r="T38" s="37" t="s">
        <v>73</v>
      </c>
      <c r="U38" s="37" t="s">
        <v>13</v>
      </c>
      <c r="V38" s="35" t="n">
        <f aca="false">ROUND(W38*Belarus*(1-B63),2)</f>
        <v>500</v>
      </c>
      <c r="W38" s="27" t="n">
        <v>500</v>
      </c>
    </row>
    <row r="39" s="8" customFormat="true" ht="12.75" hidden="false" customHeight="false" outlineLevel="0" collapsed="false">
      <c r="A39" s="57"/>
      <c r="B39" s="37" t="n">
        <v>625</v>
      </c>
      <c r="C39" s="37" t="n">
        <v>200</v>
      </c>
      <c r="D39" s="37" t="n">
        <v>250</v>
      </c>
      <c r="E39" s="37" t="n">
        <v>64</v>
      </c>
      <c r="F39" s="37" t="n">
        <v>0.031</v>
      </c>
      <c r="G39" s="37" t="n">
        <v>1360</v>
      </c>
      <c r="H39" s="37" t="n">
        <v>2</v>
      </c>
      <c r="I39" s="37" t="s">
        <v>69</v>
      </c>
      <c r="J39" s="35" t="n">
        <f aca="false">ROUND(K39*Belarus*(1-B63),2)</f>
        <v>6000</v>
      </c>
      <c r="K39" s="27" t="n">
        <v>6000</v>
      </c>
      <c r="M39" s="50"/>
      <c r="N39" s="18"/>
      <c r="O39" s="18"/>
      <c r="P39" s="18"/>
      <c r="Q39" s="39"/>
      <c r="R39" s="41"/>
    </row>
    <row r="40" s="8" customFormat="true" ht="15.75" hidden="false" customHeight="true" outlineLevel="0" collapsed="false">
      <c r="A40" s="57"/>
      <c r="B40" s="37" t="n">
        <v>625</v>
      </c>
      <c r="C40" s="37" t="n">
        <v>250</v>
      </c>
      <c r="D40" s="37" t="n">
        <v>250</v>
      </c>
      <c r="E40" s="37" t="n">
        <v>48</v>
      </c>
      <c r="F40" s="37" t="n">
        <v>0.039</v>
      </c>
      <c r="G40" s="37" t="n">
        <v>1300</v>
      </c>
      <c r="H40" s="37" t="n">
        <v>1.875</v>
      </c>
      <c r="I40" s="37" t="s">
        <v>69</v>
      </c>
      <c r="J40" s="35" t="n">
        <f aca="false">ROUND(K40*Belarus*(1-B63),2)</f>
        <v>6000</v>
      </c>
      <c r="K40" s="27" t="n">
        <v>6000</v>
      </c>
      <c r="M40" s="50"/>
      <c r="N40" s="18"/>
      <c r="O40" s="18"/>
      <c r="P40" s="18"/>
      <c r="Q40" s="39"/>
      <c r="R40" s="41"/>
    </row>
    <row r="41" s="8" customFormat="true" ht="15.75" hidden="false" customHeight="true" outlineLevel="0" collapsed="false">
      <c r="A41" s="57"/>
      <c r="B41" s="37" t="n">
        <v>625</v>
      </c>
      <c r="C41" s="37" t="n">
        <v>300</v>
      </c>
      <c r="D41" s="37" t="n">
        <v>200</v>
      </c>
      <c r="E41" s="37" t="n">
        <v>50</v>
      </c>
      <c r="F41" s="37" t="n">
        <v>0.037</v>
      </c>
      <c r="G41" s="37" t="n">
        <v>1300</v>
      </c>
      <c r="H41" s="37" t="n">
        <v>1.875</v>
      </c>
      <c r="I41" s="37" t="s">
        <v>69</v>
      </c>
      <c r="J41" s="35" t="n">
        <f aca="false">ROUND(K41*Belarus*(1-B63),2)</f>
        <v>6000</v>
      </c>
      <c r="K41" s="27" t="n">
        <v>6000</v>
      </c>
      <c r="M41" s="33" t="s">
        <v>54</v>
      </c>
      <c r="N41" s="33"/>
      <c r="O41" s="33"/>
      <c r="P41" s="33"/>
      <c r="Q41" s="33"/>
      <c r="R41" s="33"/>
      <c r="S41" s="33"/>
      <c r="T41" s="33"/>
      <c r="U41" s="33" t="s">
        <v>61</v>
      </c>
      <c r="V41" s="33" t="s">
        <v>62</v>
      </c>
      <c r="W41" s="45"/>
    </row>
    <row r="42" s="8" customFormat="true" ht="15.75" hidden="false" customHeight="true" outlineLevel="0" collapsed="false">
      <c r="A42" s="57"/>
      <c r="B42" s="37" t="n">
        <v>625</v>
      </c>
      <c r="C42" s="37" t="n">
        <v>300</v>
      </c>
      <c r="D42" s="37" t="n">
        <v>250</v>
      </c>
      <c r="E42" s="37" t="n">
        <v>40</v>
      </c>
      <c r="F42" s="37" t="n">
        <v>0.047</v>
      </c>
      <c r="G42" s="37" t="n">
        <v>1300</v>
      </c>
      <c r="H42" s="37" t="n">
        <v>1.875</v>
      </c>
      <c r="I42" s="37" t="s">
        <v>69</v>
      </c>
      <c r="J42" s="35" t="n">
        <f aca="false">ROUND(K42*Belarus*(1-B63),2)</f>
        <v>6000</v>
      </c>
      <c r="K42" s="27" t="n">
        <v>6000</v>
      </c>
      <c r="M42" s="35" t="s">
        <v>110</v>
      </c>
      <c r="N42" s="35"/>
      <c r="O42" s="35"/>
      <c r="P42" s="35"/>
      <c r="Q42" s="35"/>
      <c r="R42" s="35"/>
      <c r="S42" s="35"/>
      <c r="T42" s="35"/>
      <c r="U42" s="35"/>
      <c r="V42" s="35"/>
      <c r="W42" s="45"/>
    </row>
    <row r="43" s="8" customFormat="true" ht="12.75" hidden="false" customHeight="false" outlineLevel="0" collapsed="false">
      <c r="A43" s="57"/>
      <c r="B43" s="37" t="n">
        <v>625</v>
      </c>
      <c r="C43" s="37" t="n">
        <v>350</v>
      </c>
      <c r="D43" s="37" t="n">
        <v>250</v>
      </c>
      <c r="E43" s="37" t="n">
        <v>32</v>
      </c>
      <c r="F43" s="37" t="n">
        <v>0.055</v>
      </c>
      <c r="G43" s="37" t="n">
        <v>1200</v>
      </c>
      <c r="H43" s="37" t="n">
        <v>1.75</v>
      </c>
      <c r="I43" s="37" t="s">
        <v>69</v>
      </c>
      <c r="J43" s="35" t="n">
        <f aca="false">ROUND(K43*Belarus*(1-B63),2)</f>
        <v>6000</v>
      </c>
      <c r="K43" s="27" t="n">
        <v>6000</v>
      </c>
      <c r="M43" s="59" t="s">
        <v>111</v>
      </c>
      <c r="N43" s="59"/>
      <c r="O43" s="59"/>
      <c r="P43" s="59"/>
      <c r="Q43" s="59"/>
      <c r="R43" s="59"/>
      <c r="S43" s="59"/>
      <c r="T43" s="59"/>
      <c r="U43" s="37" t="s">
        <v>112</v>
      </c>
      <c r="V43" s="35" t="n">
        <f aca="false">ROUND(W43*Belarus*(1-B63),2)</f>
        <v>260</v>
      </c>
      <c r="W43" s="45" t="n">
        <v>260</v>
      </c>
    </row>
    <row r="44" s="8" customFormat="true" ht="15.75" hidden="false" customHeight="true" outlineLevel="0" collapsed="false">
      <c r="A44" s="57"/>
      <c r="B44" s="37" t="n">
        <v>625</v>
      </c>
      <c r="C44" s="37" t="n">
        <v>375</v>
      </c>
      <c r="D44" s="37" t="n">
        <v>250</v>
      </c>
      <c r="E44" s="37" t="n">
        <v>32</v>
      </c>
      <c r="F44" s="37" t="n">
        <v>0.059</v>
      </c>
      <c r="G44" s="37" t="n">
        <v>1300</v>
      </c>
      <c r="H44" s="37" t="n">
        <v>1.875</v>
      </c>
      <c r="I44" s="37" t="s">
        <v>69</v>
      </c>
      <c r="J44" s="35" t="n">
        <f aca="false">ROUND(K44*Belarus*(1-B63),2)</f>
        <v>6000</v>
      </c>
      <c r="K44" s="27" t="n">
        <v>6000</v>
      </c>
      <c r="M44" s="59" t="s">
        <v>113</v>
      </c>
      <c r="N44" s="59"/>
      <c r="O44" s="59"/>
      <c r="P44" s="59"/>
      <c r="Q44" s="59"/>
      <c r="R44" s="59"/>
      <c r="S44" s="59"/>
      <c r="T44" s="59"/>
      <c r="U44" s="37" t="s">
        <v>13</v>
      </c>
      <c r="V44" s="35" t="n">
        <f aca="false">ROUND(W44*Belarus*(1-B63),2)</f>
        <v>468</v>
      </c>
      <c r="W44" s="45" t="n">
        <v>468</v>
      </c>
    </row>
    <row r="45" s="8" customFormat="true" ht="12.75" hidden="false" customHeight="true" outlineLevel="0" collapsed="false">
      <c r="A45" s="57"/>
      <c r="B45" s="37" t="n">
        <v>625</v>
      </c>
      <c r="C45" s="37" t="n">
        <v>400</v>
      </c>
      <c r="D45" s="37" t="n">
        <v>200</v>
      </c>
      <c r="E45" s="37" t="n">
        <v>40</v>
      </c>
      <c r="F45" s="37" t="n">
        <v>0.05</v>
      </c>
      <c r="G45" s="37" t="n">
        <v>1360</v>
      </c>
      <c r="H45" s="37" t="n">
        <v>2</v>
      </c>
      <c r="I45" s="37" t="s">
        <v>69</v>
      </c>
      <c r="J45" s="35" t="n">
        <f aca="false">ROUND(K45*Belarus*(1-B63),2)</f>
        <v>6000</v>
      </c>
      <c r="K45" s="27" t="n">
        <v>6000</v>
      </c>
      <c r="M45" s="35" t="s">
        <v>79</v>
      </c>
      <c r="N45" s="35"/>
      <c r="O45" s="35"/>
      <c r="P45" s="35"/>
      <c r="Q45" s="35"/>
      <c r="R45" s="35"/>
      <c r="S45" s="35"/>
      <c r="T45" s="35"/>
      <c r="U45" s="35"/>
      <c r="V45" s="35"/>
      <c r="W45" s="45"/>
    </row>
    <row r="46" s="8" customFormat="true" ht="12.75" hidden="false" customHeight="false" outlineLevel="0" collapsed="false">
      <c r="A46" s="57"/>
      <c r="B46" s="37" t="n">
        <v>625</v>
      </c>
      <c r="C46" s="37" t="n">
        <v>400</v>
      </c>
      <c r="D46" s="37" t="n">
        <v>250</v>
      </c>
      <c r="E46" s="37" t="n">
        <v>32</v>
      </c>
      <c r="F46" s="37" t="n">
        <v>0.063</v>
      </c>
      <c r="G46" s="37" t="n">
        <v>1360</v>
      </c>
      <c r="H46" s="37" t="n">
        <v>2</v>
      </c>
      <c r="I46" s="37" t="s">
        <v>69</v>
      </c>
      <c r="J46" s="35" t="n">
        <f aca="false">ROUND(K46*Belarus*(1-B63),2)</f>
        <v>6000</v>
      </c>
      <c r="K46" s="27" t="n">
        <v>6000</v>
      </c>
      <c r="M46" s="59" t="s">
        <v>86</v>
      </c>
      <c r="N46" s="59"/>
      <c r="O46" s="59"/>
      <c r="P46" s="59"/>
      <c r="Q46" s="59"/>
      <c r="R46" s="59"/>
      <c r="S46" s="59"/>
      <c r="T46" s="59"/>
      <c r="U46" s="37" t="s">
        <v>13</v>
      </c>
      <c r="V46" s="35" t="n">
        <f aca="false">ROUND(W46*Belarus*(1-B63),2)</f>
        <v>611</v>
      </c>
      <c r="W46" s="45" t="n">
        <v>611</v>
      </c>
    </row>
    <row r="47" s="8" customFormat="true" ht="12.75" hidden="false" customHeight="false" outlineLevel="0" collapsed="false">
      <c r="A47" s="57"/>
      <c r="B47" s="37" t="n">
        <v>625</v>
      </c>
      <c r="C47" s="37" t="n">
        <v>500</v>
      </c>
      <c r="D47" s="37" t="n">
        <v>250</v>
      </c>
      <c r="E47" s="37" t="n">
        <v>24</v>
      </c>
      <c r="F47" s="37" t="n">
        <v>0.078</v>
      </c>
      <c r="G47" s="37" t="n">
        <v>1300</v>
      </c>
      <c r="H47" s="37" t="n">
        <v>1.875</v>
      </c>
      <c r="I47" s="37" t="s">
        <v>69</v>
      </c>
      <c r="J47" s="35" t="n">
        <f aca="false">ROUND(K47*Belarus*(1-B63),2)</f>
        <v>6000</v>
      </c>
      <c r="K47" s="27" t="n">
        <v>6000</v>
      </c>
      <c r="M47" s="59" t="s">
        <v>87</v>
      </c>
      <c r="N47" s="59"/>
      <c r="O47" s="59"/>
      <c r="P47" s="59"/>
      <c r="Q47" s="59"/>
      <c r="R47" s="59"/>
      <c r="S47" s="59"/>
      <c r="T47" s="59"/>
      <c r="U47" s="37" t="s">
        <v>13</v>
      </c>
      <c r="V47" s="35" t="n">
        <f aca="false">ROUND(W47*Belarus*(1-B63),2)</f>
        <v>650</v>
      </c>
      <c r="W47" s="45" t="n">
        <v>650</v>
      </c>
    </row>
    <row r="48" s="8" customFormat="true" ht="12.75" hidden="false" customHeight="false" outlineLevel="0" collapsed="false">
      <c r="A48" s="39"/>
      <c r="B48" s="39"/>
      <c r="C48" s="39"/>
      <c r="D48" s="39"/>
      <c r="E48" s="39"/>
      <c r="F48" s="39"/>
      <c r="G48" s="39"/>
      <c r="H48" s="39"/>
      <c r="I48" s="39"/>
      <c r="J48" s="39"/>
      <c r="K48" s="45"/>
      <c r="M48" s="59" t="s">
        <v>88</v>
      </c>
      <c r="N48" s="59"/>
      <c r="O48" s="59"/>
      <c r="P48" s="59"/>
      <c r="Q48" s="59"/>
      <c r="R48" s="59"/>
      <c r="S48" s="59"/>
      <c r="T48" s="59"/>
      <c r="U48" s="37" t="s">
        <v>13</v>
      </c>
      <c r="V48" s="35" t="n">
        <f aca="false">ROUND(W48*Belarus*(1-B63),2)</f>
        <v>689</v>
      </c>
      <c r="W48" s="45" t="n">
        <v>689</v>
      </c>
    </row>
    <row r="49" s="8" customFormat="true" ht="12.75" hidden="false" customHeight="false" outlineLevel="0" collapsed="false">
      <c r="A49" s="13"/>
      <c r="B49" s="18"/>
      <c r="C49" s="18"/>
      <c r="D49" s="18"/>
      <c r="E49" s="18"/>
      <c r="F49" s="18"/>
      <c r="G49" s="18"/>
      <c r="H49" s="18"/>
      <c r="I49" s="18"/>
      <c r="J49" s="39"/>
      <c r="K49" s="45"/>
      <c r="M49" s="59" t="s">
        <v>89</v>
      </c>
      <c r="N49" s="59"/>
      <c r="O49" s="59"/>
      <c r="P49" s="59"/>
      <c r="Q49" s="59"/>
      <c r="R49" s="59"/>
      <c r="S49" s="59"/>
      <c r="T49" s="59"/>
      <c r="U49" s="37" t="s">
        <v>13</v>
      </c>
      <c r="V49" s="35" t="n">
        <f aca="false">ROUND(W49*Belarus*(1-B63),2)</f>
        <v>728</v>
      </c>
      <c r="W49" s="45" t="n">
        <v>728</v>
      </c>
    </row>
    <row r="50" s="8" customFormat="true" ht="12.75" hidden="false" customHeight="false" outlineLevel="0" collapsed="false">
      <c r="M50" s="59" t="s">
        <v>90</v>
      </c>
      <c r="N50" s="59"/>
      <c r="O50" s="59"/>
      <c r="P50" s="59"/>
      <c r="Q50" s="59"/>
      <c r="R50" s="59"/>
      <c r="S50" s="59"/>
      <c r="T50" s="59"/>
      <c r="U50" s="37" t="s">
        <v>13</v>
      </c>
      <c r="V50" s="35" t="n">
        <f aca="false">ROUND(W50*Belarus*(1-B63),2)</f>
        <v>767</v>
      </c>
      <c r="W50" s="45" t="n">
        <v>767</v>
      </c>
    </row>
    <row r="51" s="8" customFormat="true" ht="12.75" hidden="false" customHeight="false" outlineLevel="0" collapsed="false">
      <c r="M51" s="59" t="s">
        <v>91</v>
      </c>
      <c r="N51" s="59"/>
      <c r="O51" s="59"/>
      <c r="P51" s="59"/>
      <c r="Q51" s="59"/>
      <c r="R51" s="59"/>
      <c r="S51" s="59"/>
      <c r="T51" s="59"/>
      <c r="U51" s="37" t="s">
        <v>13</v>
      </c>
      <c r="V51" s="35" t="n">
        <f aca="false">ROUND(W51*Belarus*(1-B63),2)</f>
        <v>806</v>
      </c>
      <c r="W51" s="45" t="n">
        <v>806</v>
      </c>
    </row>
    <row r="52" s="8" customFormat="true" ht="12.75" hidden="false" customHeight="false" outlineLevel="0" collapsed="false">
      <c r="M52" s="59" t="s">
        <v>92</v>
      </c>
      <c r="N52" s="59"/>
      <c r="O52" s="59"/>
      <c r="P52" s="59"/>
      <c r="Q52" s="59"/>
      <c r="R52" s="59"/>
      <c r="S52" s="59"/>
      <c r="T52" s="59"/>
      <c r="U52" s="37" t="s">
        <v>13</v>
      </c>
      <c r="V52" s="35" t="n">
        <f aca="false">ROUND(W52*Belarus*(1-B63),2)</f>
        <v>845</v>
      </c>
      <c r="W52" s="45" t="n">
        <v>845</v>
      </c>
    </row>
    <row r="53" s="8" customFormat="true" ht="12.75" hidden="false" customHeight="false" outlineLevel="0" collapsed="false">
      <c r="M53" s="59" t="s">
        <v>114</v>
      </c>
      <c r="N53" s="59"/>
      <c r="O53" s="59"/>
      <c r="P53" s="59"/>
      <c r="Q53" s="59"/>
      <c r="R53" s="59"/>
      <c r="S53" s="59"/>
      <c r="T53" s="59"/>
      <c r="U53" s="37" t="s">
        <v>13</v>
      </c>
      <c r="V53" s="35" t="n">
        <f aca="false">ROUND(W53*Belarus*(1-B63),2)</f>
        <v>650</v>
      </c>
      <c r="W53" s="45" t="n">
        <v>650</v>
      </c>
    </row>
    <row r="54" s="8" customFormat="true" ht="12.75" hidden="false" customHeight="false" outlineLevel="0" collapsed="false">
      <c r="M54" s="59" t="s">
        <v>115</v>
      </c>
      <c r="N54" s="59"/>
      <c r="O54" s="59"/>
      <c r="P54" s="59"/>
      <c r="Q54" s="59"/>
      <c r="R54" s="59"/>
      <c r="S54" s="59"/>
      <c r="T54" s="59"/>
      <c r="U54" s="37" t="s">
        <v>13</v>
      </c>
      <c r="V54" s="35" t="n">
        <f aca="false">ROUND(W54*Belarus*(1-B63),2)</f>
        <v>2080</v>
      </c>
      <c r="W54" s="45" t="n">
        <v>2080</v>
      </c>
    </row>
    <row r="55" s="8" customFormat="true" ht="12.75" hidden="false" customHeight="false" outlineLevel="0" collapsed="false">
      <c r="M55" s="59" t="s">
        <v>116</v>
      </c>
      <c r="N55" s="59"/>
      <c r="O55" s="59"/>
      <c r="P55" s="59"/>
      <c r="Q55" s="59"/>
      <c r="R55" s="59"/>
      <c r="S55" s="59"/>
      <c r="T55" s="59"/>
      <c r="U55" s="37" t="s">
        <v>13</v>
      </c>
      <c r="V55" s="35" t="n">
        <f aca="false">ROUND(W55*Belarus*(1-B63),2)</f>
        <v>715</v>
      </c>
      <c r="W55" s="45" t="n">
        <v>715</v>
      </c>
    </row>
    <row r="56" s="8" customFormat="true" ht="12.75" hidden="false" customHeight="false" outlineLevel="0" collapsed="false">
      <c r="M56" s="59" t="s">
        <v>117</v>
      </c>
      <c r="N56" s="59"/>
      <c r="O56" s="59"/>
      <c r="P56" s="59"/>
      <c r="Q56" s="59"/>
      <c r="R56" s="59"/>
      <c r="S56" s="59"/>
      <c r="T56" s="59"/>
      <c r="U56" s="37" t="s">
        <v>13</v>
      </c>
      <c r="V56" s="35" t="n">
        <f aca="false">ROUND(W56*Belarus*(1-B63),2)</f>
        <v>715</v>
      </c>
      <c r="W56" s="45" t="n">
        <v>715</v>
      </c>
    </row>
    <row r="57" s="8" customFormat="true" ht="12.75" hidden="false" customHeight="false" outlineLevel="0" collapsed="false">
      <c r="M57" s="59" t="s">
        <v>118</v>
      </c>
      <c r="N57" s="59"/>
      <c r="O57" s="59"/>
      <c r="P57" s="59"/>
      <c r="Q57" s="59"/>
      <c r="R57" s="59"/>
      <c r="S57" s="59"/>
      <c r="T57" s="59"/>
      <c r="U57" s="37" t="s">
        <v>13</v>
      </c>
      <c r="V57" s="35" t="n">
        <f aca="false">ROUND(W57*Belarus*(1-B63),2)</f>
        <v>598</v>
      </c>
      <c r="W57" s="45" t="n">
        <v>598</v>
      </c>
    </row>
    <row r="58" s="8" customFormat="true" ht="12.75" hidden="false" customHeight="false" outlineLevel="0" collapsed="false">
      <c r="M58" s="59" t="s">
        <v>119</v>
      </c>
      <c r="N58" s="59"/>
      <c r="O58" s="59"/>
      <c r="P58" s="59"/>
      <c r="Q58" s="59"/>
      <c r="R58" s="59"/>
      <c r="S58" s="59"/>
      <c r="T58" s="59"/>
      <c r="U58" s="37" t="s">
        <v>13</v>
      </c>
      <c r="V58" s="35" t="n">
        <f aca="false">ROUND(W58*Belarus*(1-B63),2)</f>
        <v>598</v>
      </c>
      <c r="W58" s="45" t="n">
        <v>598</v>
      </c>
    </row>
    <row r="59" s="8" customFormat="true" ht="15.75" hidden="false" customHeight="true" outlineLevel="0" collapsed="false">
      <c r="M59" s="18"/>
      <c r="R59" s="41"/>
    </row>
    <row r="60" s="8" customFormat="true" ht="14.25" hidden="false" customHeight="true" outlineLevel="0" collapsed="false">
      <c r="A60" s="60"/>
      <c r="B60" s="18"/>
      <c r="C60" s="18"/>
      <c r="D60" s="18"/>
      <c r="E60" s="18"/>
      <c r="F60" s="13"/>
      <c r="G60" s="18"/>
      <c r="H60" s="18"/>
      <c r="I60" s="18"/>
      <c r="J60" s="39"/>
      <c r="K60" s="27"/>
      <c r="M60" s="18"/>
      <c r="R60" s="41"/>
    </row>
    <row r="61" s="8" customFormat="true" ht="14.25" hidden="false" customHeight="true" outlineLevel="0" collapsed="false">
      <c r="A61" s="39"/>
      <c r="B61" s="39"/>
      <c r="C61" s="39"/>
      <c r="D61" s="39"/>
      <c r="E61" s="39"/>
      <c r="F61" s="39"/>
      <c r="G61" s="39"/>
      <c r="H61" s="39"/>
      <c r="I61" s="39"/>
      <c r="J61" s="39"/>
      <c r="K61" s="27"/>
      <c r="M61" s="18"/>
      <c r="R61" s="41"/>
    </row>
    <row r="62" s="8" customFormat="true" ht="14.25" hidden="false" customHeight="true" outlineLevel="0" collapsed="false">
      <c r="A62" s="61" t="s">
        <v>94</v>
      </c>
      <c r="B62" s="62"/>
      <c r="C62" s="39"/>
      <c r="D62" s="39"/>
      <c r="E62" s="39"/>
      <c r="F62" s="1"/>
      <c r="G62" s="39"/>
      <c r="H62" s="39"/>
      <c r="I62" s="39"/>
      <c r="J62" s="39"/>
      <c r="K62" s="27"/>
      <c r="M62" s="18"/>
      <c r="R62" s="41"/>
    </row>
    <row r="63" s="8" customFormat="true" ht="14.25" hidden="false" customHeight="true" outlineLevel="0" collapsed="false">
      <c r="A63" s="63" t="s">
        <v>120</v>
      </c>
      <c r="B63" s="47" t="n">
        <v>0</v>
      </c>
      <c r="C63" s="39"/>
      <c r="D63" s="39"/>
      <c r="E63" s="39"/>
      <c r="F63" s="1"/>
      <c r="G63" s="39"/>
      <c r="H63" s="39"/>
      <c r="I63" s="39"/>
      <c r="J63" s="39"/>
      <c r="K63" s="27"/>
      <c r="M63" s="18"/>
      <c r="R63" s="41"/>
    </row>
    <row r="64" customFormat="false" ht="15" hidden="false" customHeight="true" outlineLevel="0" collapsed="false">
      <c r="A64" s="64"/>
      <c r="B64" s="64"/>
      <c r="C64" s="64"/>
      <c r="D64" s="64"/>
      <c r="E64" s="39"/>
      <c r="F64" s="39"/>
      <c r="G64" s="39"/>
      <c r="H64" s="39"/>
      <c r="I64" s="39"/>
      <c r="J64" s="39"/>
      <c r="K64" s="27"/>
      <c r="M64" s="50"/>
      <c r="N64" s="18"/>
      <c r="O64" s="18"/>
      <c r="P64" s="18"/>
      <c r="Q64" s="39"/>
      <c r="R64" s="45"/>
      <c r="S64" s="41"/>
    </row>
    <row r="65" customFormat="false" ht="12.75" hidden="false" customHeight="false" outlineLevel="0" collapsed="false">
      <c r="A65" s="65" t="s">
        <v>96</v>
      </c>
      <c r="B65" s="65"/>
      <c r="C65" s="65"/>
      <c r="D65" s="65"/>
      <c r="E65" s="39"/>
      <c r="F65" s="39"/>
      <c r="G65" s="39"/>
      <c r="H65" s="39"/>
      <c r="I65" s="39"/>
      <c r="J65" s="39"/>
      <c r="K65" s="27"/>
      <c r="M65" s="50"/>
      <c r="N65" s="18"/>
      <c r="O65" s="18"/>
      <c r="P65" s="18"/>
      <c r="Q65" s="39"/>
      <c r="R65" s="45"/>
      <c r="S65" s="41"/>
    </row>
  </sheetData>
  <mergeCells count="48">
    <mergeCell ref="A1:F1"/>
    <mergeCell ref="S2:U2"/>
    <mergeCell ref="A3:V3"/>
    <mergeCell ref="T4:U4"/>
    <mergeCell ref="A5:A6"/>
    <mergeCell ref="B5:D5"/>
    <mergeCell ref="E5:E6"/>
    <mergeCell ref="F5:F6"/>
    <mergeCell ref="G5:G6"/>
    <mergeCell ref="H5:H6"/>
    <mergeCell ref="I5:I6"/>
    <mergeCell ref="J5:J6"/>
    <mergeCell ref="M5:M6"/>
    <mergeCell ref="N5:P5"/>
    <mergeCell ref="Q5:Q6"/>
    <mergeCell ref="R5:R6"/>
    <mergeCell ref="S5:S6"/>
    <mergeCell ref="T5:T6"/>
    <mergeCell ref="U5:U6"/>
    <mergeCell ref="V5:V6"/>
    <mergeCell ref="A7:J7"/>
    <mergeCell ref="M7:V7"/>
    <mergeCell ref="A8:A13"/>
    <mergeCell ref="M8:M23"/>
    <mergeCell ref="A14:J14"/>
    <mergeCell ref="A15:A30"/>
    <mergeCell ref="M24:V24"/>
    <mergeCell ref="M25:M38"/>
    <mergeCell ref="A31:J31"/>
    <mergeCell ref="A32:A47"/>
    <mergeCell ref="M41:T41"/>
    <mergeCell ref="M42:V42"/>
    <mergeCell ref="M43:T43"/>
    <mergeCell ref="M44:T44"/>
    <mergeCell ref="M45:V45"/>
    <mergeCell ref="M46:T46"/>
    <mergeCell ref="M47:T47"/>
    <mergeCell ref="M48:T48"/>
    <mergeCell ref="M49:T49"/>
    <mergeCell ref="M50:T50"/>
    <mergeCell ref="M51:T51"/>
    <mergeCell ref="M52:T52"/>
    <mergeCell ref="M53:T53"/>
    <mergeCell ref="M54:T54"/>
    <mergeCell ref="M55:T55"/>
    <mergeCell ref="M56:T56"/>
    <mergeCell ref="M57:T57"/>
    <mergeCell ref="M58:T58"/>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tabColor rgb="FF99CC00"/>
    <pageSetUpPr fitToPage="true"/>
  </sheetPr>
  <dimension ref="A1:BP69"/>
  <sheetViews>
    <sheetView showFormulas="false" showGridLines="true" showRowColHeaders="true" showZeros="true" rightToLeft="false" tabSelected="false" showOutlineSymbols="true" defaultGridColor="true" view="normal" topLeftCell="A1" colorId="64" zoomScale="75" zoomScaleNormal="75" zoomScalePageLayoutView="90" workbookViewId="0">
      <selection pane="topLeft" activeCell="A1" activeCellId="0" sqref="A1"/>
    </sheetView>
  </sheetViews>
  <sheetFormatPr defaultRowHeight="12.75" zeroHeight="false" outlineLevelRow="0" outlineLevelCol="0"/>
  <cols>
    <col collapsed="false" customWidth="true" hidden="false" outlineLevel="0" max="1" min="1" style="1" width="41.57"/>
    <col collapsed="false" customWidth="true" hidden="false" outlineLevel="0" max="2" min="2" style="1" width="8.14"/>
    <col collapsed="false" customWidth="true" hidden="false" outlineLevel="0" max="3" min="3" style="1" width="7.71"/>
    <col collapsed="false" customWidth="true" hidden="false" outlineLevel="0" max="4" min="4" style="1" width="7.43"/>
    <col collapsed="false" customWidth="true" hidden="false" outlineLevel="0" max="5" min="5" style="1" width="14"/>
    <col collapsed="false" customWidth="true" hidden="false" outlineLevel="0" max="6" min="6" style="1" width="16.28"/>
    <col collapsed="false" customWidth="true" hidden="false" outlineLevel="0" max="8" min="7" style="1" width="14.28"/>
    <col collapsed="false" customWidth="true" hidden="false" outlineLevel="0" max="9" min="9" style="1" width="7.85"/>
    <col collapsed="false" customWidth="true" hidden="false" outlineLevel="0" max="10" min="10" style="1" width="15.28"/>
    <col collapsed="false" customWidth="true" hidden="true" outlineLevel="0" max="11" min="11" style="8" width="9.43"/>
    <col collapsed="false" customWidth="true" hidden="false" outlineLevel="0" max="12" min="12" style="1" width="6.28"/>
    <col collapsed="false" customWidth="true" hidden="false" outlineLevel="0" max="13" min="13" style="1" width="23.43"/>
    <col collapsed="false" customWidth="true" hidden="false" outlineLevel="0" max="14" min="14" style="1" width="7.28"/>
    <col collapsed="false" customWidth="true" hidden="false" outlineLevel="0" max="15" min="15" style="1" width="7.14"/>
    <col collapsed="false" customWidth="true" hidden="false" outlineLevel="0" max="16" min="16" style="1" width="6.43"/>
    <col collapsed="false" customWidth="true" hidden="false" outlineLevel="0" max="20" min="17" style="1" width="9.43"/>
    <col collapsed="false" customWidth="true" hidden="false" outlineLevel="0" max="21" min="21" style="1" width="12.14"/>
    <col collapsed="false" customWidth="true" hidden="true" outlineLevel="0" max="22" min="22" style="1" width="9.43"/>
    <col collapsed="false" customWidth="true" hidden="false" outlineLevel="0" max="1025" min="23" style="1" width="9.43"/>
  </cols>
  <sheetData>
    <row r="1" s="8" customFormat="true" ht="12.75" hidden="false" customHeight="false" outlineLevel="0" collapsed="false">
      <c r="A1" s="26" t="s">
        <v>0</v>
      </c>
      <c r="B1" s="26"/>
      <c r="C1" s="26"/>
      <c r="D1" s="26"/>
      <c r="E1" s="26"/>
      <c r="F1" s="26"/>
      <c r="G1" s="27"/>
      <c r="H1" s="27"/>
      <c r="I1" s="27"/>
      <c r="J1" s="27"/>
      <c r="K1" s="27"/>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8" customFormat="true" ht="12.75" hidden="false" customHeight="false" outlineLevel="0" collapsed="false">
      <c r="A2" s="27"/>
      <c r="B2" s="27"/>
      <c r="C2" s="27"/>
      <c r="D2" s="27"/>
      <c r="E2" s="27"/>
      <c r="F2" s="27"/>
      <c r="K2" s="27"/>
      <c r="R2" s="29"/>
      <c r="S2" s="41"/>
      <c r="T2" s="28" t="s">
        <v>2</v>
      </c>
      <c r="U2" s="29" t="n">
        <v>44396</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row>
    <row r="3" s="8" customFormat="true" ht="29.25" hidden="false" customHeight="true" outlineLevel="0" collapsed="false">
      <c r="A3" s="30" t="s">
        <v>121</v>
      </c>
      <c r="B3" s="30"/>
      <c r="C3" s="30"/>
      <c r="D3" s="30"/>
      <c r="E3" s="30"/>
      <c r="F3" s="30"/>
      <c r="G3" s="30"/>
      <c r="H3" s="30"/>
      <c r="I3" s="30"/>
      <c r="J3" s="30"/>
      <c r="K3" s="30"/>
      <c r="L3" s="30"/>
      <c r="M3" s="30"/>
      <c r="N3" s="30"/>
      <c r="O3" s="30"/>
      <c r="P3" s="30"/>
      <c r="Q3" s="30"/>
      <c r="R3" s="30"/>
      <c r="S3" s="30"/>
      <c r="T3" s="30"/>
      <c r="U3" s="30"/>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row>
    <row r="4" s="8" customFormat="true" ht="18" hidden="false" customHeight="true" outlineLevel="0" collapsed="false">
      <c r="A4" s="27"/>
      <c r="B4" s="27"/>
      <c r="C4" s="27"/>
      <c r="D4" s="27"/>
      <c r="E4" s="27"/>
      <c r="F4" s="27"/>
      <c r="G4" s="27"/>
      <c r="K4" s="27"/>
      <c r="L4" s="32"/>
      <c r="M4" s="66"/>
      <c r="N4" s="67"/>
      <c r="O4" s="32"/>
      <c r="S4" s="68"/>
      <c r="T4" s="68" t="s">
        <v>53</v>
      </c>
      <c r="U4" s="69" t="n">
        <v>44389</v>
      </c>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row>
    <row r="5" customFormat="false" ht="38.25" hidden="false" customHeight="true" outlineLevel="0" collapsed="false">
      <c r="A5" s="33" t="s">
        <v>54</v>
      </c>
      <c r="B5" s="33" t="s">
        <v>55</v>
      </c>
      <c r="C5" s="33"/>
      <c r="D5" s="33"/>
      <c r="E5" s="33" t="s">
        <v>56</v>
      </c>
      <c r="F5" s="33" t="s">
        <v>122</v>
      </c>
      <c r="G5" s="33" t="s">
        <v>59</v>
      </c>
      <c r="H5" s="33" t="s">
        <v>123</v>
      </c>
      <c r="I5" s="33" t="s">
        <v>61</v>
      </c>
      <c r="J5" s="33" t="s">
        <v>62</v>
      </c>
      <c r="K5" s="34" t="s">
        <v>62</v>
      </c>
      <c r="L5" s="70"/>
      <c r="M5" s="33" t="s">
        <v>54</v>
      </c>
      <c r="N5" s="33" t="s">
        <v>55</v>
      </c>
      <c r="O5" s="33"/>
      <c r="P5" s="33"/>
      <c r="Q5" s="33" t="s">
        <v>56</v>
      </c>
      <c r="R5" s="33" t="s">
        <v>122</v>
      </c>
      <c r="S5" s="33" t="s">
        <v>59</v>
      </c>
      <c r="T5" s="33" t="s">
        <v>61</v>
      </c>
      <c r="U5" s="33" t="s">
        <v>62</v>
      </c>
    </row>
    <row r="6" customFormat="false" ht="12.75" hidden="false" customHeight="false" outlineLevel="0" collapsed="false">
      <c r="A6" s="33"/>
      <c r="B6" s="33" t="s">
        <v>63</v>
      </c>
      <c r="C6" s="33" t="s">
        <v>65</v>
      </c>
      <c r="D6" s="33" t="s">
        <v>64</v>
      </c>
      <c r="E6" s="33"/>
      <c r="F6" s="33"/>
      <c r="G6" s="33"/>
      <c r="H6" s="33"/>
      <c r="I6" s="33"/>
      <c r="J6" s="33"/>
      <c r="K6" s="18"/>
      <c r="L6" s="70"/>
      <c r="M6" s="33"/>
      <c r="N6" s="33" t="s">
        <v>63</v>
      </c>
      <c r="O6" s="33" t="s">
        <v>65</v>
      </c>
      <c r="P6" s="33" t="s">
        <v>64</v>
      </c>
      <c r="Q6" s="33"/>
      <c r="R6" s="33"/>
      <c r="S6" s="33"/>
      <c r="T6" s="33"/>
      <c r="U6" s="33"/>
    </row>
    <row r="7" s="8" customFormat="true" ht="20.25" hidden="false" customHeight="true" outlineLevel="0" collapsed="false">
      <c r="A7" s="35" t="s">
        <v>124</v>
      </c>
      <c r="B7" s="35"/>
      <c r="C7" s="35"/>
      <c r="D7" s="35"/>
      <c r="E7" s="35"/>
      <c r="F7" s="35"/>
      <c r="G7" s="35"/>
      <c r="H7" s="35"/>
      <c r="I7" s="35"/>
      <c r="J7" s="35"/>
      <c r="M7" s="35" t="s">
        <v>125</v>
      </c>
      <c r="N7" s="35"/>
      <c r="O7" s="35"/>
      <c r="P7" s="35"/>
      <c r="Q7" s="35"/>
      <c r="R7" s="35"/>
      <c r="S7" s="35"/>
      <c r="T7" s="35"/>
      <c r="U7" s="35"/>
      <c r="W7" s="41"/>
    </row>
    <row r="8" s="8" customFormat="true" ht="12.75" hidden="false" customHeight="false" outlineLevel="0" collapsed="false">
      <c r="A8" s="71" t="s">
        <v>126</v>
      </c>
      <c r="B8" s="37" t="n">
        <v>625</v>
      </c>
      <c r="C8" s="37" t="n">
        <v>250</v>
      </c>
      <c r="D8" s="37" t="n">
        <v>300</v>
      </c>
      <c r="E8" s="37" t="n">
        <v>30</v>
      </c>
      <c r="F8" s="37" t="n">
        <v>1.406</v>
      </c>
      <c r="G8" s="37" t="n">
        <v>616</v>
      </c>
      <c r="H8" s="37" t="n">
        <v>21</v>
      </c>
      <c r="I8" s="37" t="s">
        <v>69</v>
      </c>
      <c r="J8" s="35" t="n">
        <f aca="false">ROUND(K8*Belarus*(1-B62),2)</f>
        <v>5800</v>
      </c>
      <c r="K8" s="27" t="n">
        <v>5800</v>
      </c>
      <c r="M8" s="36" t="s">
        <v>127</v>
      </c>
      <c r="N8" s="37" t="n">
        <v>500</v>
      </c>
      <c r="O8" s="37" t="n">
        <v>250</v>
      </c>
      <c r="P8" s="37" t="n">
        <v>375</v>
      </c>
      <c r="Q8" s="37" t="n">
        <v>30</v>
      </c>
      <c r="R8" s="37" t="n">
        <v>1.406</v>
      </c>
      <c r="S8" s="37" t="n">
        <v>752</v>
      </c>
      <c r="T8" s="37" t="s">
        <v>69</v>
      </c>
      <c r="U8" s="35" t="n">
        <f aca="false">ROUND(V8*Belarus*(1-B62),2)</f>
        <v>550</v>
      </c>
      <c r="V8" s="72" t="n">
        <v>550</v>
      </c>
      <c r="W8" s="41"/>
    </row>
    <row r="9" s="8" customFormat="true" ht="12.75" hidden="false" customHeight="false" outlineLevel="0" collapsed="false">
      <c r="A9" s="71"/>
      <c r="B9" s="37" t="n">
        <v>625</v>
      </c>
      <c r="C9" s="37" t="n">
        <v>250</v>
      </c>
      <c r="D9" s="37" t="n">
        <v>375</v>
      </c>
      <c r="E9" s="37" t="n">
        <v>24</v>
      </c>
      <c r="F9" s="37" t="n">
        <v>1.406</v>
      </c>
      <c r="G9" s="37" t="n">
        <v>616</v>
      </c>
      <c r="H9" s="37" t="n">
        <v>17</v>
      </c>
      <c r="I9" s="37" t="s">
        <v>69</v>
      </c>
      <c r="J9" s="35" t="n">
        <f aca="false">ROUND(K9*Belarus*(1-B62),2)</f>
        <v>5800</v>
      </c>
      <c r="K9" s="27" t="n">
        <v>5800</v>
      </c>
      <c r="M9" s="36"/>
      <c r="N9" s="37" t="n">
        <v>500</v>
      </c>
      <c r="O9" s="37" t="n">
        <v>250</v>
      </c>
      <c r="P9" s="37" t="n">
        <v>375</v>
      </c>
      <c r="Q9" s="37" t="n">
        <v>30</v>
      </c>
      <c r="R9" s="37" t="n">
        <v>1.406</v>
      </c>
      <c r="S9" s="37" t="n">
        <v>799</v>
      </c>
      <c r="T9" s="37" t="s">
        <v>69</v>
      </c>
      <c r="U9" s="35" t="n">
        <f aca="false">ROUND(V9*Belarus*(1-B62),2)</f>
        <v>550</v>
      </c>
      <c r="V9" s="72" t="n">
        <v>550</v>
      </c>
      <c r="W9" s="41"/>
    </row>
    <row r="10" s="8" customFormat="true" ht="12.75" hidden="false" customHeight="false" outlineLevel="0" collapsed="false">
      <c r="A10" s="71"/>
      <c r="B10" s="37" t="n">
        <v>625</v>
      </c>
      <c r="C10" s="37" t="n">
        <v>250</v>
      </c>
      <c r="D10" s="37" t="n">
        <v>500</v>
      </c>
      <c r="E10" s="37" t="n">
        <v>18</v>
      </c>
      <c r="F10" s="37" t="n">
        <v>1.406</v>
      </c>
      <c r="G10" s="37" t="n">
        <v>616</v>
      </c>
      <c r="H10" s="37" t="n">
        <v>13</v>
      </c>
      <c r="I10" s="37" t="s">
        <v>69</v>
      </c>
      <c r="J10" s="35" t="n">
        <f aca="false">ROUND(K10*Belarus*(1-B62),2)</f>
        <v>5800</v>
      </c>
      <c r="K10" s="27" t="n">
        <v>5800</v>
      </c>
      <c r="M10" s="36"/>
      <c r="N10" s="37" t="n">
        <v>500</v>
      </c>
      <c r="O10" s="37" t="n">
        <v>250</v>
      </c>
      <c r="P10" s="37" t="n">
        <v>375</v>
      </c>
      <c r="Q10" s="37" t="n">
        <v>30</v>
      </c>
      <c r="R10" s="37" t="n">
        <v>1.406</v>
      </c>
      <c r="S10" s="37" t="n">
        <v>904</v>
      </c>
      <c r="T10" s="37" t="s">
        <v>69</v>
      </c>
      <c r="U10" s="35" t="n">
        <f aca="false">ROUND(V10*Belarus*(1-B62),2)</f>
        <v>550</v>
      </c>
      <c r="V10" s="72" t="n">
        <v>550</v>
      </c>
      <c r="W10" s="41"/>
    </row>
    <row r="11" s="8" customFormat="true" ht="12.75" hidden="false" customHeight="true" outlineLevel="0" collapsed="false">
      <c r="A11" s="35" t="s">
        <v>128</v>
      </c>
      <c r="B11" s="35"/>
      <c r="C11" s="35"/>
      <c r="D11" s="35"/>
      <c r="E11" s="35"/>
      <c r="F11" s="35"/>
      <c r="G11" s="35"/>
      <c r="H11" s="35"/>
      <c r="I11" s="35"/>
      <c r="J11" s="35"/>
      <c r="K11" s="27"/>
      <c r="M11" s="36"/>
      <c r="N11" s="37" t="n">
        <v>500</v>
      </c>
      <c r="O11" s="37" t="n">
        <v>250</v>
      </c>
      <c r="P11" s="37" t="n">
        <v>300</v>
      </c>
      <c r="Q11" s="37" t="n">
        <v>36</v>
      </c>
      <c r="R11" s="37" t="n">
        <v>1.35</v>
      </c>
      <c r="S11" s="37" t="n">
        <v>717</v>
      </c>
      <c r="T11" s="37" t="s">
        <v>69</v>
      </c>
      <c r="U11" s="35" t="n">
        <f aca="false">ROUND(V11*Belarus*(1-B62),2)</f>
        <v>550</v>
      </c>
      <c r="V11" s="72" t="n">
        <v>550</v>
      </c>
      <c r="W11" s="41"/>
    </row>
    <row r="12" s="8" customFormat="true" ht="12.75" hidden="false" customHeight="false" outlineLevel="0" collapsed="false">
      <c r="A12" s="73" t="s">
        <v>126</v>
      </c>
      <c r="B12" s="37" t="n">
        <v>625</v>
      </c>
      <c r="C12" s="37" t="n">
        <v>250</v>
      </c>
      <c r="D12" s="37" t="n">
        <v>200</v>
      </c>
      <c r="E12" s="37" t="n">
        <v>42</v>
      </c>
      <c r="F12" s="37" t="n">
        <v>1.313</v>
      </c>
      <c r="G12" s="37" t="n">
        <v>760</v>
      </c>
      <c r="H12" s="37" t="n">
        <v>32</v>
      </c>
      <c r="I12" s="37" t="s">
        <v>69</v>
      </c>
      <c r="J12" s="35" t="n">
        <f aca="false">ROUND(K12*Belarus*(1-B62),2)</f>
        <v>5550</v>
      </c>
      <c r="K12" s="27" t="n">
        <v>5550</v>
      </c>
      <c r="M12" s="36"/>
      <c r="N12" s="37" t="n">
        <v>500</v>
      </c>
      <c r="O12" s="37" t="n">
        <v>250</v>
      </c>
      <c r="P12" s="37" t="n">
        <v>300</v>
      </c>
      <c r="Q12" s="37" t="n">
        <v>36</v>
      </c>
      <c r="R12" s="37" t="n">
        <v>1.35</v>
      </c>
      <c r="S12" s="37" t="n">
        <v>843</v>
      </c>
      <c r="T12" s="37" t="s">
        <v>69</v>
      </c>
      <c r="U12" s="35" t="n">
        <f aca="false">ROUND(V12*Belarus*(1-B62),2)</f>
        <v>550</v>
      </c>
      <c r="V12" s="72" t="n">
        <v>550</v>
      </c>
      <c r="W12" s="41"/>
    </row>
    <row r="13" s="8" customFormat="true" ht="12.75" hidden="false" customHeight="false" outlineLevel="0" collapsed="false">
      <c r="A13" s="73"/>
      <c r="B13" s="37" t="n">
        <v>625</v>
      </c>
      <c r="C13" s="37" t="n">
        <v>250</v>
      </c>
      <c r="D13" s="37" t="n">
        <v>250</v>
      </c>
      <c r="E13" s="37" t="n">
        <v>36</v>
      </c>
      <c r="F13" s="37" t="n">
        <v>1.406</v>
      </c>
      <c r="G13" s="37" t="n">
        <v>813</v>
      </c>
      <c r="H13" s="37" t="n">
        <v>26</v>
      </c>
      <c r="I13" s="37" t="s">
        <v>69</v>
      </c>
      <c r="J13" s="35" t="n">
        <f aca="false">ROUND(K13*Belarus*(1-B62),2)</f>
        <v>5550</v>
      </c>
      <c r="K13" s="27" t="n">
        <v>5550</v>
      </c>
      <c r="M13" s="36"/>
      <c r="N13" s="37" t="n">
        <v>500</v>
      </c>
      <c r="O13" s="37" t="n">
        <v>250</v>
      </c>
      <c r="P13" s="37" t="n">
        <v>250</v>
      </c>
      <c r="Q13" s="37" t="n">
        <v>45</v>
      </c>
      <c r="R13" s="37" t="n">
        <v>1.406</v>
      </c>
      <c r="S13" s="37" t="n">
        <v>694</v>
      </c>
      <c r="T13" s="37" t="s">
        <v>69</v>
      </c>
      <c r="U13" s="35" t="n">
        <f aca="false">ROUND(V13*Belarus*(1-B62),2)</f>
        <v>550</v>
      </c>
      <c r="V13" s="72" t="n">
        <v>550</v>
      </c>
      <c r="W13" s="41"/>
    </row>
    <row r="14" s="8" customFormat="true" ht="12.75" hidden="false" customHeight="false" outlineLevel="0" collapsed="false">
      <c r="A14" s="73"/>
      <c r="B14" s="37" t="n">
        <v>625</v>
      </c>
      <c r="C14" s="37" t="n">
        <v>250</v>
      </c>
      <c r="D14" s="37" t="n">
        <v>300</v>
      </c>
      <c r="E14" s="37" t="n">
        <v>30</v>
      </c>
      <c r="F14" s="37" t="n">
        <v>1.406</v>
      </c>
      <c r="G14" s="37" t="n">
        <v>813</v>
      </c>
      <c r="H14" s="37" t="n">
        <v>21</v>
      </c>
      <c r="I14" s="37" t="s">
        <v>69</v>
      </c>
      <c r="J14" s="35" t="n">
        <f aca="false">ROUND(K14*Belarus*(1-B62),2)</f>
        <v>5550</v>
      </c>
      <c r="K14" s="27" t="n">
        <v>5550</v>
      </c>
      <c r="L14" s="70"/>
      <c r="M14" s="36"/>
      <c r="N14" s="37" t="n">
        <v>500</v>
      </c>
      <c r="O14" s="37" t="n">
        <v>250</v>
      </c>
      <c r="P14" s="37" t="n">
        <v>250</v>
      </c>
      <c r="Q14" s="37" t="n">
        <v>45</v>
      </c>
      <c r="R14" s="37" t="n">
        <v>1.406</v>
      </c>
      <c r="S14" s="37" t="n">
        <v>851</v>
      </c>
      <c r="T14" s="37" t="s">
        <v>69</v>
      </c>
      <c r="U14" s="35" t="n">
        <f aca="false">ROUND(V14*Belarus*(1-B62),2)</f>
        <v>550</v>
      </c>
      <c r="V14" s="72" t="n">
        <v>550</v>
      </c>
      <c r="W14" s="41"/>
    </row>
    <row r="15" s="8" customFormat="true" ht="12.75" hidden="false" customHeight="true" outlineLevel="0" collapsed="false">
      <c r="A15" s="73"/>
      <c r="B15" s="37" t="n">
        <v>625</v>
      </c>
      <c r="C15" s="37" t="n">
        <v>250</v>
      </c>
      <c r="D15" s="37" t="n">
        <v>375</v>
      </c>
      <c r="E15" s="37" t="n">
        <v>24</v>
      </c>
      <c r="F15" s="37" t="n">
        <v>1.406</v>
      </c>
      <c r="G15" s="37" t="n">
        <v>813</v>
      </c>
      <c r="H15" s="37" t="n">
        <v>17</v>
      </c>
      <c r="I15" s="37" t="s">
        <v>69</v>
      </c>
      <c r="J15" s="35" t="n">
        <f aca="false">ROUND(K15*Belarus*(1-B62),2)</f>
        <v>5550</v>
      </c>
      <c r="K15" s="27" t="n">
        <v>5550</v>
      </c>
      <c r="L15" s="74"/>
      <c r="M15" s="35" t="s">
        <v>129</v>
      </c>
      <c r="N15" s="35"/>
      <c r="O15" s="35"/>
      <c r="P15" s="35"/>
      <c r="Q15" s="35"/>
      <c r="R15" s="35"/>
      <c r="S15" s="35"/>
      <c r="T15" s="35"/>
      <c r="U15" s="35"/>
      <c r="W15" s="41"/>
    </row>
    <row r="16" s="8" customFormat="true" ht="12.75" hidden="false" customHeight="true" outlineLevel="0" collapsed="false">
      <c r="A16" s="73"/>
      <c r="B16" s="37" t="n">
        <v>625</v>
      </c>
      <c r="C16" s="37" t="n">
        <v>250</v>
      </c>
      <c r="D16" s="37" t="n">
        <v>400</v>
      </c>
      <c r="E16" s="37" t="n">
        <v>18</v>
      </c>
      <c r="F16" s="37" t="n">
        <v>1.125</v>
      </c>
      <c r="G16" s="37" t="n">
        <v>655</v>
      </c>
      <c r="H16" s="37" t="n">
        <v>16</v>
      </c>
      <c r="I16" s="37" t="s">
        <v>69</v>
      </c>
      <c r="J16" s="35" t="n">
        <f aca="false">ROUND(K16*Belarus*(1-B62),2)</f>
        <v>5550</v>
      </c>
      <c r="K16" s="27" t="n">
        <v>5550</v>
      </c>
      <c r="L16" s="74"/>
      <c r="M16" s="56" t="s">
        <v>130</v>
      </c>
      <c r="N16" s="37" t="n">
        <v>500</v>
      </c>
      <c r="O16" s="37" t="n">
        <v>250</v>
      </c>
      <c r="P16" s="37" t="n">
        <v>200</v>
      </c>
      <c r="Q16" s="37" t="n">
        <v>54</v>
      </c>
      <c r="R16" s="36" t="s">
        <v>73</v>
      </c>
      <c r="S16" s="37" t="n">
        <v>575</v>
      </c>
      <c r="T16" s="37" t="s">
        <v>69</v>
      </c>
      <c r="U16" s="35" t="n">
        <f aca="false">ROUND(V16*Belarus*(1-B62),2)</f>
        <v>550</v>
      </c>
      <c r="V16" s="72" t="n">
        <v>550</v>
      </c>
    </row>
    <row r="17" s="8" customFormat="true" ht="12.75" hidden="false" customHeight="false" outlineLevel="0" collapsed="false">
      <c r="A17" s="73"/>
      <c r="B17" s="37" t="n">
        <v>625</v>
      </c>
      <c r="C17" s="37" t="n">
        <v>250</v>
      </c>
      <c r="D17" s="37" t="n">
        <v>500</v>
      </c>
      <c r="E17" s="37" t="n">
        <v>18</v>
      </c>
      <c r="F17" s="37" t="n">
        <v>1.406</v>
      </c>
      <c r="G17" s="37" t="n">
        <v>813</v>
      </c>
      <c r="H17" s="37" t="n">
        <v>13</v>
      </c>
      <c r="I17" s="37" t="s">
        <v>69</v>
      </c>
      <c r="J17" s="35" t="n">
        <f aca="false">ROUND(K17*Belarus*(1-B62),2)</f>
        <v>5550</v>
      </c>
      <c r="K17" s="27" t="n">
        <v>5550</v>
      </c>
      <c r="L17" s="74"/>
      <c r="M17" s="56"/>
      <c r="N17" s="37" t="n">
        <v>500</v>
      </c>
      <c r="O17" s="37" t="n">
        <v>250</v>
      </c>
      <c r="P17" s="37" t="n">
        <v>250</v>
      </c>
      <c r="Q17" s="37" t="n">
        <v>45</v>
      </c>
      <c r="R17" s="36" t="s">
        <v>73</v>
      </c>
      <c r="S17" s="37" t="n">
        <v>561</v>
      </c>
      <c r="T17" s="37" t="s">
        <v>69</v>
      </c>
      <c r="U17" s="35" t="n">
        <f aca="false">ROUND(V17*Belarus*(1-B62),2)</f>
        <v>550</v>
      </c>
      <c r="V17" s="72" t="n">
        <v>550</v>
      </c>
    </row>
    <row r="18" s="8" customFormat="true" ht="12.75" hidden="false" customHeight="true" outlineLevel="0" collapsed="false">
      <c r="A18" s="35" t="s">
        <v>131</v>
      </c>
      <c r="B18" s="35"/>
      <c r="C18" s="35"/>
      <c r="D18" s="35"/>
      <c r="E18" s="35"/>
      <c r="F18" s="35"/>
      <c r="G18" s="35"/>
      <c r="H18" s="35"/>
      <c r="I18" s="35"/>
      <c r="J18" s="35"/>
      <c r="K18" s="27"/>
      <c r="L18" s="74"/>
      <c r="M18" s="56"/>
      <c r="N18" s="37" t="n">
        <v>500</v>
      </c>
      <c r="O18" s="37" t="n">
        <v>250</v>
      </c>
      <c r="P18" s="37" t="n">
        <v>300</v>
      </c>
      <c r="Q18" s="37" t="n">
        <v>36</v>
      </c>
      <c r="R18" s="36" t="s">
        <v>73</v>
      </c>
      <c r="S18" s="37" t="n">
        <v>564</v>
      </c>
      <c r="T18" s="37" t="s">
        <v>69</v>
      </c>
      <c r="U18" s="35" t="n">
        <f aca="false">ROUND(V18*Belarus*(1-B62),2)</f>
        <v>550</v>
      </c>
      <c r="V18" s="72" t="n">
        <v>550</v>
      </c>
    </row>
    <row r="19" s="8" customFormat="true" ht="12.75" hidden="false" customHeight="false" outlineLevel="0" collapsed="false">
      <c r="A19" s="36" t="s">
        <v>126</v>
      </c>
      <c r="B19" s="37" t="n">
        <v>625</v>
      </c>
      <c r="C19" s="37" t="n">
        <v>250</v>
      </c>
      <c r="D19" s="37" t="n">
        <v>200</v>
      </c>
      <c r="E19" s="37" t="n">
        <v>42</v>
      </c>
      <c r="F19" s="36" t="n">
        <v>1.313</v>
      </c>
      <c r="G19" s="37" t="n">
        <v>944</v>
      </c>
      <c r="H19" s="37" t="n">
        <v>32</v>
      </c>
      <c r="I19" s="37" t="s">
        <v>69</v>
      </c>
      <c r="J19" s="35" t="n">
        <f aca="false">ROUND(K19*Belarus*(1-B62),2)</f>
        <v>5550</v>
      </c>
      <c r="K19" s="27" t="n">
        <v>5550</v>
      </c>
      <c r="L19" s="74"/>
      <c r="M19" s="56"/>
      <c r="N19" s="37" t="n">
        <v>500</v>
      </c>
      <c r="O19" s="37" t="n">
        <v>250</v>
      </c>
      <c r="P19" s="37" t="n">
        <v>375</v>
      </c>
      <c r="Q19" s="37" t="n">
        <v>30</v>
      </c>
      <c r="R19" s="36" t="s">
        <v>73</v>
      </c>
      <c r="S19" s="37" t="n">
        <v>671</v>
      </c>
      <c r="T19" s="37" t="s">
        <v>69</v>
      </c>
      <c r="U19" s="35" t="n">
        <f aca="false">ROUND(V19*Belarus*(1-B62),2)</f>
        <v>550</v>
      </c>
      <c r="V19" s="72" t="n">
        <v>550</v>
      </c>
    </row>
    <row r="20" s="8" customFormat="true" ht="12.75" hidden="false" customHeight="false" outlineLevel="0" collapsed="false">
      <c r="A20" s="36"/>
      <c r="B20" s="37" t="n">
        <v>625</v>
      </c>
      <c r="C20" s="37" t="n">
        <v>250</v>
      </c>
      <c r="D20" s="37" t="n">
        <v>250</v>
      </c>
      <c r="E20" s="37" t="n">
        <v>36</v>
      </c>
      <c r="F20" s="36" t="n">
        <v>1.406</v>
      </c>
      <c r="G20" s="37" t="n">
        <v>1009</v>
      </c>
      <c r="H20" s="37" t="n">
        <v>26</v>
      </c>
      <c r="I20" s="37" t="s">
        <v>69</v>
      </c>
      <c r="J20" s="35" t="n">
        <f aca="false">ROUND(K20*Belarus*(1-B62),2)</f>
        <v>5550</v>
      </c>
      <c r="K20" s="27" t="n">
        <v>5550</v>
      </c>
      <c r="L20" s="74"/>
      <c r="M20" s="56"/>
      <c r="N20" s="37" t="n">
        <v>500</v>
      </c>
      <c r="O20" s="37" t="n">
        <v>250</v>
      </c>
      <c r="P20" s="37" t="n">
        <v>400</v>
      </c>
      <c r="Q20" s="37" t="n">
        <v>27</v>
      </c>
      <c r="R20" s="36" t="s">
        <v>73</v>
      </c>
      <c r="S20" s="37" t="n">
        <v>643</v>
      </c>
      <c r="T20" s="37" t="s">
        <v>69</v>
      </c>
      <c r="U20" s="35" t="n">
        <f aca="false">ROUND(V20*Belarus*(1-B62),2)</f>
        <v>550</v>
      </c>
      <c r="V20" s="72" t="n">
        <v>550</v>
      </c>
    </row>
    <row r="21" s="8" customFormat="true" ht="20.25" hidden="false" customHeight="true" outlineLevel="0" collapsed="false">
      <c r="A21" s="36"/>
      <c r="B21" s="37" t="n">
        <v>625</v>
      </c>
      <c r="C21" s="37" t="n">
        <v>250</v>
      </c>
      <c r="D21" s="37" t="n">
        <v>300</v>
      </c>
      <c r="E21" s="37" t="n">
        <v>30</v>
      </c>
      <c r="F21" s="36" t="n">
        <v>1.406</v>
      </c>
      <c r="G21" s="37" t="n">
        <v>1009</v>
      </c>
      <c r="H21" s="37" t="n">
        <v>21</v>
      </c>
      <c r="I21" s="37" t="s">
        <v>69</v>
      </c>
      <c r="J21" s="35" t="n">
        <f aca="false">ROUND(K21*Belarus*(1-B62),2)</f>
        <v>5550</v>
      </c>
      <c r="K21" s="27" t="n">
        <v>5550</v>
      </c>
      <c r="L21" s="41"/>
    </row>
    <row r="22" s="8" customFormat="true" ht="12.75" hidden="false" customHeight="false" outlineLevel="0" collapsed="false">
      <c r="A22" s="36"/>
      <c r="B22" s="37" t="n">
        <v>625</v>
      </c>
      <c r="C22" s="37" t="n">
        <v>250</v>
      </c>
      <c r="D22" s="37" t="n">
        <v>375</v>
      </c>
      <c r="E22" s="37" t="n">
        <v>24</v>
      </c>
      <c r="F22" s="36" t="n">
        <v>1.406</v>
      </c>
      <c r="G22" s="37" t="n">
        <v>1009</v>
      </c>
      <c r="H22" s="37" t="n">
        <v>17</v>
      </c>
      <c r="I22" s="37" t="s">
        <v>69</v>
      </c>
      <c r="J22" s="35" t="n">
        <f aca="false">ROUND(K22*Belarus*(1-B62),2)</f>
        <v>5550</v>
      </c>
      <c r="K22" s="27" t="n">
        <v>5550</v>
      </c>
      <c r="L22" s="41"/>
      <c r="M22" s="13"/>
      <c r="N22" s="74"/>
      <c r="O22" s="74"/>
      <c r="P22" s="74"/>
      <c r="Q22" s="74"/>
      <c r="R22" s="13"/>
      <c r="S22" s="74"/>
      <c r="T22" s="74"/>
      <c r="U22" s="70"/>
    </row>
    <row r="23" s="8" customFormat="true" ht="12.75" hidden="false" customHeight="false" outlineLevel="0" collapsed="false">
      <c r="A23" s="36"/>
      <c r="B23" s="37" t="n">
        <v>625</v>
      </c>
      <c r="C23" s="37" t="n">
        <v>250</v>
      </c>
      <c r="D23" s="37" t="n">
        <v>400</v>
      </c>
      <c r="E23" s="37" t="n">
        <v>18</v>
      </c>
      <c r="F23" s="36" t="n">
        <v>1.125</v>
      </c>
      <c r="G23" s="37" t="n">
        <v>813</v>
      </c>
      <c r="H23" s="37" t="n">
        <v>16</v>
      </c>
      <c r="I23" s="37" t="s">
        <v>69</v>
      </c>
      <c r="J23" s="35" t="n">
        <f aca="false">ROUND(K23*Belarus*(1-B62),2)</f>
        <v>5550</v>
      </c>
      <c r="K23" s="27" t="n">
        <v>5550</v>
      </c>
      <c r="L23" s="41"/>
      <c r="M23" s="13"/>
      <c r="N23" s="74"/>
      <c r="O23" s="74"/>
      <c r="P23" s="74"/>
      <c r="Q23" s="74"/>
      <c r="R23" s="13"/>
      <c r="S23" s="74"/>
      <c r="T23" s="74"/>
      <c r="U23" s="70"/>
    </row>
    <row r="24" s="8" customFormat="true" ht="12.75" hidden="false" customHeight="false" outlineLevel="0" collapsed="false">
      <c r="A24" s="36"/>
      <c r="B24" s="37" t="n">
        <v>625</v>
      </c>
      <c r="C24" s="37" t="n">
        <v>250</v>
      </c>
      <c r="D24" s="37" t="n">
        <v>500</v>
      </c>
      <c r="E24" s="37" t="n">
        <v>18</v>
      </c>
      <c r="F24" s="36" t="n">
        <v>1.406</v>
      </c>
      <c r="G24" s="37" t="n">
        <v>1009</v>
      </c>
      <c r="H24" s="37" t="n">
        <v>13</v>
      </c>
      <c r="I24" s="37" t="s">
        <v>69</v>
      </c>
      <c r="J24" s="35" t="n">
        <f aca="false">ROUND(K24*Belarus*(1-B62),2)</f>
        <v>5550</v>
      </c>
      <c r="K24" s="27" t="n">
        <v>5550</v>
      </c>
      <c r="L24" s="41"/>
      <c r="M24" s="13"/>
      <c r="N24" s="74"/>
      <c r="O24" s="74"/>
      <c r="P24" s="74"/>
      <c r="Q24" s="74"/>
      <c r="R24" s="13"/>
      <c r="S24" s="74"/>
      <c r="T24" s="74"/>
      <c r="U24" s="70"/>
    </row>
    <row r="25" s="8" customFormat="true" ht="12.75" hidden="false" customHeight="true" outlineLevel="0" collapsed="false">
      <c r="A25" s="35" t="s">
        <v>132</v>
      </c>
      <c r="B25" s="35"/>
      <c r="C25" s="35"/>
      <c r="D25" s="35"/>
      <c r="E25" s="35"/>
      <c r="F25" s="35"/>
      <c r="G25" s="35"/>
      <c r="H25" s="35"/>
      <c r="I25" s="35"/>
      <c r="J25" s="35"/>
      <c r="K25" s="27"/>
      <c r="L25" s="41"/>
      <c r="M25" s="13"/>
      <c r="N25" s="74"/>
      <c r="O25" s="74"/>
      <c r="P25" s="74"/>
      <c r="Q25" s="74"/>
      <c r="R25" s="13"/>
      <c r="S25" s="74"/>
      <c r="T25" s="74"/>
      <c r="U25" s="70"/>
    </row>
    <row r="26" s="8" customFormat="true" ht="12.75" hidden="false" customHeight="false" outlineLevel="0" collapsed="false">
      <c r="A26" s="36" t="s">
        <v>126</v>
      </c>
      <c r="B26" s="37" t="n">
        <v>625</v>
      </c>
      <c r="C26" s="37" t="n">
        <v>250</v>
      </c>
      <c r="D26" s="37" t="n">
        <v>75</v>
      </c>
      <c r="E26" s="37" t="n">
        <v>120</v>
      </c>
      <c r="F26" s="36" t="n">
        <v>1.406</v>
      </c>
      <c r="G26" s="37" t="n">
        <v>1206</v>
      </c>
      <c r="H26" s="37" t="n">
        <v>85</v>
      </c>
      <c r="I26" s="37" t="s">
        <v>69</v>
      </c>
      <c r="J26" s="35" t="n">
        <f aca="false">ROUND(K26*Belarus*(1-B62),2)</f>
        <v>5800</v>
      </c>
      <c r="K26" s="27" t="n">
        <v>5800</v>
      </c>
      <c r="L26" s="41"/>
      <c r="M26" s="13"/>
      <c r="N26" s="74"/>
      <c r="O26" s="74"/>
    </row>
    <row r="27" s="8" customFormat="true" ht="12.75" hidden="false" customHeight="false" outlineLevel="0" collapsed="false">
      <c r="A27" s="36"/>
      <c r="B27" s="37" t="n">
        <v>625</v>
      </c>
      <c r="C27" s="37" t="n">
        <v>250</v>
      </c>
      <c r="D27" s="37" t="n">
        <v>100</v>
      </c>
      <c r="E27" s="37" t="n">
        <v>90</v>
      </c>
      <c r="F27" s="36" t="n">
        <v>1.406</v>
      </c>
      <c r="G27" s="37" t="n">
        <v>1206</v>
      </c>
      <c r="H27" s="37" t="n">
        <v>64</v>
      </c>
      <c r="I27" s="37" t="s">
        <v>69</v>
      </c>
      <c r="J27" s="35" t="n">
        <f aca="false">ROUND(K27*Belarus*(1-B62),2)</f>
        <v>5800</v>
      </c>
      <c r="K27" s="27" t="n">
        <v>5800</v>
      </c>
      <c r="L27" s="41"/>
      <c r="M27" s="13"/>
      <c r="N27" s="74"/>
      <c r="O27" s="74"/>
    </row>
    <row r="28" s="8" customFormat="true" ht="23.25" hidden="false" customHeight="true" outlineLevel="0" collapsed="false">
      <c r="A28" s="36"/>
      <c r="B28" s="37" t="n">
        <v>625</v>
      </c>
      <c r="C28" s="37" t="n">
        <v>250</v>
      </c>
      <c r="D28" s="37" t="n">
        <v>150</v>
      </c>
      <c r="E28" s="37" t="n">
        <v>60</v>
      </c>
      <c r="F28" s="36" t="n">
        <v>1.406</v>
      </c>
      <c r="G28" s="37" t="n">
        <v>1206</v>
      </c>
      <c r="H28" s="37" t="n">
        <v>43</v>
      </c>
      <c r="I28" s="37" t="s">
        <v>69</v>
      </c>
      <c r="J28" s="35" t="n">
        <f aca="false">ROUND(K28*Belarus*(1-B62),2)</f>
        <v>5800</v>
      </c>
      <c r="K28" s="27" t="n">
        <v>5800</v>
      </c>
      <c r="L28" s="41"/>
      <c r="M28" s="41"/>
    </row>
    <row r="29" s="8" customFormat="true" ht="23.25" hidden="false" customHeight="true" outlineLevel="0" collapsed="false">
      <c r="A29" s="36"/>
      <c r="B29" s="37" t="n">
        <v>625</v>
      </c>
      <c r="C29" s="37" t="n">
        <v>250</v>
      </c>
      <c r="D29" s="37" t="n">
        <v>200</v>
      </c>
      <c r="E29" s="37" t="n">
        <v>42</v>
      </c>
      <c r="F29" s="36" t="n">
        <v>1.313</v>
      </c>
      <c r="G29" s="37" t="n">
        <v>1128</v>
      </c>
      <c r="H29" s="37" t="n">
        <v>32</v>
      </c>
      <c r="I29" s="37" t="s">
        <v>69</v>
      </c>
      <c r="J29" s="35" t="n">
        <f aca="false">ROUND(K29*Belarus*(1-B62),2)</f>
        <v>5800</v>
      </c>
      <c r="K29" s="27" t="n">
        <v>5800</v>
      </c>
      <c r="L29" s="41"/>
      <c r="M29" s="41"/>
    </row>
    <row r="30" s="8" customFormat="true" ht="23.25" hidden="false" customHeight="true" outlineLevel="0" collapsed="false">
      <c r="A30" s="36"/>
      <c r="B30" s="37" t="n">
        <v>625</v>
      </c>
      <c r="C30" s="37" t="n">
        <v>250</v>
      </c>
      <c r="D30" s="37" t="n">
        <v>250</v>
      </c>
      <c r="E30" s="37" t="n">
        <v>36</v>
      </c>
      <c r="F30" s="36" t="n">
        <v>1.406</v>
      </c>
      <c r="G30" s="37" t="n">
        <v>1206</v>
      </c>
      <c r="H30" s="37" t="n">
        <v>26</v>
      </c>
      <c r="I30" s="37" t="s">
        <v>69</v>
      </c>
      <c r="J30" s="35" t="n">
        <f aca="false">ROUND(K30*Belarus*(1-B62),2)</f>
        <v>5800</v>
      </c>
      <c r="K30" s="27" t="n">
        <v>5800</v>
      </c>
      <c r="L30" s="41"/>
      <c r="M30" s="41"/>
    </row>
    <row r="31" s="8" customFormat="true" ht="23.25" hidden="false" customHeight="true" outlineLevel="0" collapsed="false">
      <c r="A31" s="36"/>
      <c r="B31" s="37" t="n">
        <v>625</v>
      </c>
      <c r="C31" s="37" t="n">
        <v>250</v>
      </c>
      <c r="D31" s="37" t="n">
        <v>300</v>
      </c>
      <c r="E31" s="37" t="n">
        <v>30</v>
      </c>
      <c r="F31" s="36" t="n">
        <v>1.406</v>
      </c>
      <c r="G31" s="37" t="n">
        <v>1206</v>
      </c>
      <c r="H31" s="37" t="n">
        <v>21</v>
      </c>
      <c r="I31" s="37" t="s">
        <v>69</v>
      </c>
      <c r="J31" s="35" t="n">
        <f aca="false">ROUND(K31*Belarus*(1-B62),2)</f>
        <v>5800</v>
      </c>
      <c r="K31" s="27" t="n">
        <v>5800</v>
      </c>
      <c r="L31" s="41"/>
      <c r="M31" s="41"/>
    </row>
    <row r="32" s="8" customFormat="true" ht="23.25" hidden="false" customHeight="true" outlineLevel="0" collapsed="false">
      <c r="A32" s="39"/>
      <c r="B32" s="39"/>
      <c r="C32" s="39"/>
      <c r="D32" s="39"/>
      <c r="E32" s="39"/>
      <c r="F32" s="39"/>
      <c r="G32" s="39"/>
      <c r="H32" s="39"/>
      <c r="I32" s="39"/>
      <c r="J32" s="39"/>
      <c r="K32" s="27"/>
      <c r="L32" s="41"/>
      <c r="M32" s="41"/>
    </row>
    <row r="33" s="8" customFormat="true" ht="23.25" hidden="false" customHeight="true" outlineLevel="0" collapsed="false">
      <c r="A33" s="30" t="s">
        <v>133</v>
      </c>
      <c r="B33" s="30"/>
      <c r="C33" s="30"/>
      <c r="D33" s="30"/>
      <c r="E33" s="30"/>
      <c r="F33" s="30"/>
      <c r="G33" s="30"/>
      <c r="H33" s="30"/>
      <c r="I33" s="30"/>
      <c r="J33" s="30"/>
      <c r="K33" s="30"/>
      <c r="L33" s="30"/>
      <c r="M33" s="30"/>
      <c r="N33" s="30"/>
      <c r="O33" s="30"/>
      <c r="P33" s="30"/>
      <c r="Q33" s="30"/>
      <c r="R33" s="30"/>
      <c r="S33" s="30"/>
      <c r="T33" s="30"/>
      <c r="U33" s="30"/>
    </row>
    <row r="34" s="8" customFormat="true" ht="23.25" hidden="false" customHeight="true" outlineLevel="0" collapsed="false">
      <c r="A34" s="27"/>
      <c r="B34" s="27"/>
      <c r="C34" s="27"/>
      <c r="D34" s="27"/>
      <c r="E34" s="27"/>
      <c r="F34" s="27"/>
      <c r="G34" s="27"/>
      <c r="K34" s="27"/>
      <c r="L34" s="32"/>
      <c r="M34" s="66"/>
      <c r="N34" s="67"/>
      <c r="O34" s="32"/>
      <c r="S34" s="68"/>
      <c r="T34" s="68" t="s">
        <v>53</v>
      </c>
      <c r="U34" s="69" t="n">
        <v>44393</v>
      </c>
    </row>
    <row r="35" s="8" customFormat="true" ht="23.25" hidden="false" customHeight="true" outlineLevel="0" collapsed="false">
      <c r="A35" s="33" t="s">
        <v>54</v>
      </c>
      <c r="B35" s="33" t="s">
        <v>55</v>
      </c>
      <c r="C35" s="33"/>
      <c r="D35" s="33"/>
      <c r="E35" s="33" t="s">
        <v>134</v>
      </c>
      <c r="F35" s="33" t="s">
        <v>135</v>
      </c>
      <c r="G35" s="75" t="s">
        <v>61</v>
      </c>
      <c r="H35" s="33" t="s">
        <v>62</v>
      </c>
      <c r="I35" s="33"/>
      <c r="J35" s="33"/>
      <c r="K35" s="34" t="s">
        <v>62</v>
      </c>
      <c r="L35" s="70"/>
      <c r="M35" s="33" t="s">
        <v>54</v>
      </c>
      <c r="N35" s="33"/>
      <c r="O35" s="33"/>
      <c r="P35" s="33"/>
      <c r="Q35" s="33" t="s">
        <v>136</v>
      </c>
      <c r="R35" s="33" t="s">
        <v>137</v>
      </c>
      <c r="S35" s="33"/>
      <c r="T35" s="33" t="s">
        <v>61</v>
      </c>
      <c r="U35" s="33" t="s">
        <v>62</v>
      </c>
    </row>
    <row r="36" s="8" customFormat="true" ht="23.25" hidden="false" customHeight="true" outlineLevel="0" collapsed="false">
      <c r="A36" s="33"/>
      <c r="B36" s="33" t="s">
        <v>63</v>
      </c>
      <c r="C36" s="33" t="s">
        <v>65</v>
      </c>
      <c r="D36" s="33" t="s">
        <v>64</v>
      </c>
      <c r="E36" s="33"/>
      <c r="F36" s="33"/>
      <c r="G36" s="75"/>
      <c r="H36" s="33"/>
      <c r="I36" s="33"/>
      <c r="J36" s="33"/>
      <c r="K36" s="18"/>
      <c r="L36" s="70"/>
      <c r="M36" s="33"/>
      <c r="N36" s="33"/>
      <c r="O36" s="33"/>
      <c r="P36" s="33"/>
      <c r="Q36" s="33"/>
      <c r="R36" s="33"/>
      <c r="S36" s="33"/>
      <c r="T36" s="33"/>
      <c r="U36" s="33"/>
    </row>
    <row r="37" s="8" customFormat="true" ht="16.5" hidden="false" customHeight="true" outlineLevel="0" collapsed="false">
      <c r="A37" s="36" t="s">
        <v>138</v>
      </c>
      <c r="B37" s="37" t="n">
        <v>600</v>
      </c>
      <c r="C37" s="37" t="n">
        <v>250</v>
      </c>
      <c r="D37" s="37" t="n">
        <v>100</v>
      </c>
      <c r="E37" s="76" t="n">
        <v>96</v>
      </c>
      <c r="F37" s="76" t="n">
        <v>1.44</v>
      </c>
      <c r="G37" s="77" t="s">
        <v>69</v>
      </c>
      <c r="H37" s="35" t="n">
        <f aca="false">ROUND(K37*Belarus*(1-B63),2)</f>
        <v>5750</v>
      </c>
      <c r="I37" s="35"/>
      <c r="J37" s="35"/>
      <c r="K37" s="27" t="n">
        <v>5750</v>
      </c>
      <c r="M37" s="78" t="s">
        <v>139</v>
      </c>
      <c r="N37" s="78"/>
      <c r="O37" s="78"/>
      <c r="P37" s="78"/>
      <c r="Q37" s="79" t="n">
        <v>25</v>
      </c>
      <c r="R37" s="79" t="n">
        <v>60</v>
      </c>
      <c r="S37" s="79"/>
      <c r="T37" s="37" t="s">
        <v>77</v>
      </c>
      <c r="U37" s="35" t="n">
        <f aca="false">ROUND(V37*Belarus*(1-B63),2)</f>
        <v>205</v>
      </c>
      <c r="V37" s="8" t="n">
        <v>205</v>
      </c>
    </row>
    <row r="38" s="8" customFormat="true" ht="16.5" hidden="false" customHeight="true" outlineLevel="0" collapsed="false">
      <c r="A38" s="36"/>
      <c r="B38" s="37" t="n">
        <v>600</v>
      </c>
      <c r="C38" s="37" t="n">
        <v>250</v>
      </c>
      <c r="D38" s="37" t="n">
        <v>150</v>
      </c>
      <c r="E38" s="76" t="n">
        <v>64</v>
      </c>
      <c r="F38" s="76" t="n">
        <v>1.44</v>
      </c>
      <c r="G38" s="37" t="s">
        <v>69</v>
      </c>
      <c r="H38" s="35" t="n">
        <f aca="false">ROUND(K38*Belarus*(1-B63),2)</f>
        <v>5550</v>
      </c>
      <c r="I38" s="35"/>
      <c r="J38" s="35"/>
      <c r="K38" s="27" t="n">
        <v>5550</v>
      </c>
      <c r="M38" s="78" t="s">
        <v>140</v>
      </c>
      <c r="N38" s="78"/>
      <c r="O38" s="78"/>
      <c r="P38" s="78"/>
      <c r="Q38" s="79" t="n">
        <v>25</v>
      </c>
      <c r="R38" s="79" t="n">
        <v>60</v>
      </c>
      <c r="S38" s="79"/>
      <c r="T38" s="37" t="s">
        <v>77</v>
      </c>
      <c r="U38" s="35" t="n">
        <f aca="false">ROUND(V38*Belarus*(1-B63),2)</f>
        <v>225</v>
      </c>
      <c r="V38" s="8" t="n">
        <v>225</v>
      </c>
    </row>
    <row r="39" s="8" customFormat="true" ht="16.5" hidden="false" customHeight="true" outlineLevel="0" collapsed="false">
      <c r="A39" s="36"/>
      <c r="B39" s="37" t="n">
        <v>600</v>
      </c>
      <c r="C39" s="37" t="n">
        <v>250</v>
      </c>
      <c r="D39" s="37" t="n">
        <v>200</v>
      </c>
      <c r="E39" s="76" t="n">
        <v>48</v>
      </c>
      <c r="F39" s="76" t="n">
        <v>1.44</v>
      </c>
      <c r="G39" s="37" t="s">
        <v>69</v>
      </c>
      <c r="H39" s="35" t="n">
        <f aca="false">ROUND(K39*Belarus*(1-B63),2)</f>
        <v>5550</v>
      </c>
      <c r="I39" s="35"/>
      <c r="J39" s="35"/>
      <c r="K39" s="27" t="n">
        <v>5550</v>
      </c>
      <c r="M39" s="78" t="s">
        <v>141</v>
      </c>
      <c r="N39" s="78"/>
      <c r="O39" s="78"/>
      <c r="P39" s="78"/>
      <c r="Q39" s="79" t="n">
        <v>25</v>
      </c>
      <c r="R39" s="79" t="n">
        <v>60</v>
      </c>
      <c r="S39" s="79"/>
      <c r="T39" s="37" t="s">
        <v>77</v>
      </c>
      <c r="U39" s="35" t="n">
        <f aca="false">ROUND(V39*Belarus*(1-B63),2)</f>
        <v>204</v>
      </c>
      <c r="V39" s="8" t="n">
        <v>204</v>
      </c>
    </row>
    <row r="40" s="8" customFormat="true" ht="16.5" hidden="false" customHeight="true" outlineLevel="0" collapsed="false">
      <c r="A40" s="36"/>
      <c r="B40" s="37" t="n">
        <v>600</v>
      </c>
      <c r="C40" s="37" t="n">
        <v>250</v>
      </c>
      <c r="D40" s="37" t="n">
        <v>300</v>
      </c>
      <c r="E40" s="76" t="n">
        <v>32</v>
      </c>
      <c r="F40" s="76" t="n">
        <v>1.44</v>
      </c>
      <c r="G40" s="37" t="s">
        <v>69</v>
      </c>
      <c r="H40" s="35" t="n">
        <f aca="false">ROUND(K40*Belarus*(1-B63),2)</f>
        <v>5550</v>
      </c>
      <c r="I40" s="35"/>
      <c r="J40" s="35"/>
      <c r="K40" s="27" t="n">
        <v>5550</v>
      </c>
      <c r="M40" s="78" t="s">
        <v>142</v>
      </c>
      <c r="N40" s="78"/>
      <c r="O40" s="78"/>
      <c r="P40" s="78"/>
      <c r="Q40" s="79" t="n">
        <v>25</v>
      </c>
      <c r="R40" s="79" t="n">
        <v>60</v>
      </c>
      <c r="S40" s="79"/>
      <c r="T40" s="37" t="s">
        <v>77</v>
      </c>
      <c r="U40" s="35" t="n">
        <f aca="false">ROUND(V40*Belarus*(1-B63),2)</f>
        <v>262.5</v>
      </c>
      <c r="V40" s="8" t="n">
        <v>262.5</v>
      </c>
    </row>
    <row r="41" s="8" customFormat="true" ht="16.5" hidden="false" customHeight="true" outlineLevel="0" collapsed="false">
      <c r="A41" s="36"/>
      <c r="B41" s="37" t="n">
        <v>600</v>
      </c>
      <c r="C41" s="37" t="n">
        <v>250</v>
      </c>
      <c r="D41" s="37" t="n">
        <v>400</v>
      </c>
      <c r="E41" s="76" t="n">
        <v>24</v>
      </c>
      <c r="F41" s="76" t="n">
        <v>1.44</v>
      </c>
      <c r="G41" s="37" t="s">
        <v>69</v>
      </c>
      <c r="H41" s="35" t="n">
        <f aca="false">ROUND(K41*Belarus*(1-B63),2)</f>
        <v>5550</v>
      </c>
      <c r="I41" s="35"/>
      <c r="J41" s="35"/>
      <c r="K41" s="27" t="n">
        <v>5550</v>
      </c>
      <c r="M41" s="78" t="s">
        <v>143</v>
      </c>
      <c r="N41" s="78"/>
      <c r="O41" s="78"/>
      <c r="P41" s="78"/>
      <c r="Q41" s="79" t="n">
        <v>25</v>
      </c>
      <c r="R41" s="79" t="n">
        <v>60</v>
      </c>
      <c r="S41" s="79"/>
      <c r="T41" s="37" t="s">
        <v>77</v>
      </c>
      <c r="U41" s="35" t="n">
        <f aca="false">ROUND(V41*Belarus*(1-B63),2)</f>
        <v>103.5</v>
      </c>
      <c r="V41" s="8" t="n">
        <v>103.5</v>
      </c>
    </row>
    <row r="42" s="8" customFormat="true" ht="16.5" hidden="false" customHeight="true" outlineLevel="0" collapsed="false">
      <c r="A42" s="36"/>
      <c r="B42" s="37" t="n">
        <v>600</v>
      </c>
      <c r="C42" s="37" t="n">
        <v>300</v>
      </c>
      <c r="D42" s="37" t="n">
        <v>100</v>
      </c>
      <c r="E42" s="76" t="n">
        <v>72</v>
      </c>
      <c r="F42" s="76" t="n">
        <v>1.3</v>
      </c>
      <c r="G42" s="37" t="s">
        <v>69</v>
      </c>
      <c r="H42" s="35" t="n">
        <f aca="false">ROUND(K42*Belarus*(1-B63),2)</f>
        <v>5550</v>
      </c>
      <c r="I42" s="35"/>
      <c r="J42" s="35"/>
      <c r="K42" s="27" t="n">
        <v>5550</v>
      </c>
      <c r="M42" s="78" t="s">
        <v>144</v>
      </c>
      <c r="N42" s="78"/>
      <c r="O42" s="78"/>
      <c r="P42" s="78"/>
      <c r="Q42" s="79" t="n">
        <v>50</v>
      </c>
      <c r="R42" s="79" t="n">
        <v>30</v>
      </c>
      <c r="S42" s="79"/>
      <c r="T42" s="37" t="s">
        <v>77</v>
      </c>
      <c r="U42" s="35" t="n">
        <f aca="false">ROUND(V42*Belarus*(1-B63),2)</f>
        <v>168</v>
      </c>
      <c r="V42" s="8" t="n">
        <v>168</v>
      </c>
    </row>
    <row r="43" s="8" customFormat="true" ht="16.5" hidden="false" customHeight="true" outlineLevel="0" collapsed="false">
      <c r="A43" s="36"/>
      <c r="B43" s="37" t="n">
        <v>600</v>
      </c>
      <c r="C43" s="37" t="n">
        <v>300</v>
      </c>
      <c r="D43" s="37" t="n">
        <v>150</v>
      </c>
      <c r="E43" s="76" t="n">
        <v>48</v>
      </c>
      <c r="F43" s="76" t="n">
        <v>1.3</v>
      </c>
      <c r="G43" s="37" t="s">
        <v>69</v>
      </c>
      <c r="H43" s="35" t="n">
        <f aca="false">ROUND(K43*Belarus*(1-B63),2)</f>
        <v>5550</v>
      </c>
      <c r="I43" s="35"/>
      <c r="J43" s="35"/>
      <c r="K43" s="27" t="n">
        <v>5550</v>
      </c>
      <c r="L43" s="74"/>
      <c r="M43" s="78" t="s">
        <v>145</v>
      </c>
      <c r="N43" s="78"/>
      <c r="O43" s="78"/>
      <c r="P43" s="78"/>
      <c r="Q43" s="79" t="n">
        <v>25</v>
      </c>
      <c r="R43" s="79" t="n">
        <v>60</v>
      </c>
      <c r="S43" s="79"/>
      <c r="T43" s="37" t="s">
        <v>77</v>
      </c>
      <c r="U43" s="35" t="n">
        <f aca="false">ROUND(V43*Belarus*(1-B63),2)</f>
        <v>123</v>
      </c>
      <c r="V43" s="8" t="n">
        <v>123</v>
      </c>
    </row>
    <row r="44" s="8" customFormat="true" ht="16.5" hidden="false" customHeight="true" outlineLevel="0" collapsed="false">
      <c r="A44" s="36"/>
      <c r="B44" s="37" t="n">
        <v>600</v>
      </c>
      <c r="C44" s="37" t="n">
        <v>300</v>
      </c>
      <c r="D44" s="37" t="n">
        <v>200</v>
      </c>
      <c r="E44" s="76" t="n">
        <v>36</v>
      </c>
      <c r="F44" s="76" t="n">
        <v>1.3</v>
      </c>
      <c r="G44" s="37" t="s">
        <v>69</v>
      </c>
      <c r="H44" s="35" t="n">
        <f aca="false">ROUND(K44*Belarus*(1-B63),2)</f>
        <v>5550</v>
      </c>
      <c r="I44" s="35"/>
      <c r="J44" s="35"/>
      <c r="K44" s="27" t="n">
        <v>5550</v>
      </c>
      <c r="L44" s="74"/>
      <c r="M44" s="78" t="s">
        <v>146</v>
      </c>
      <c r="N44" s="78"/>
      <c r="O44" s="78"/>
      <c r="P44" s="78"/>
      <c r="Q44" s="79" t="n">
        <v>25</v>
      </c>
      <c r="R44" s="79" t="n">
        <v>60</v>
      </c>
      <c r="S44" s="79"/>
      <c r="T44" s="37" t="s">
        <v>77</v>
      </c>
      <c r="U44" s="35" t="n">
        <f aca="false">ROUND(V44*Belarus*(1-B63),2)</f>
        <v>108</v>
      </c>
      <c r="V44" s="8" t="n">
        <v>108</v>
      </c>
    </row>
    <row r="45" s="8" customFormat="true" ht="16.5" hidden="false" customHeight="true" outlineLevel="0" collapsed="false">
      <c r="A45" s="36"/>
      <c r="B45" s="37" t="n">
        <v>600</v>
      </c>
      <c r="C45" s="37" t="n">
        <v>300</v>
      </c>
      <c r="D45" s="37" t="n">
        <v>300</v>
      </c>
      <c r="E45" s="76" t="n">
        <v>24</v>
      </c>
      <c r="F45" s="76" t="n">
        <v>1.3</v>
      </c>
      <c r="G45" s="37" t="s">
        <v>69</v>
      </c>
      <c r="H45" s="35" t="n">
        <f aca="false">ROUND(K45*Belarus*(1-B63),2)</f>
        <v>5550</v>
      </c>
      <c r="I45" s="35"/>
      <c r="J45" s="35"/>
      <c r="K45" s="27" t="n">
        <v>5550</v>
      </c>
      <c r="L45" s="74"/>
      <c r="M45" s="78" t="s">
        <v>147</v>
      </c>
      <c r="N45" s="78"/>
      <c r="O45" s="78"/>
      <c r="P45" s="78"/>
      <c r="Q45" s="79" t="n">
        <v>50</v>
      </c>
      <c r="R45" s="79" t="n">
        <v>30</v>
      </c>
      <c r="S45" s="79"/>
      <c r="T45" s="37" t="s">
        <v>77</v>
      </c>
      <c r="U45" s="35" t="n">
        <f aca="false">ROUND(V45*Belarus*(1-B63),2)</f>
        <v>202.5</v>
      </c>
      <c r="V45" s="8" t="n">
        <v>202.5</v>
      </c>
    </row>
    <row r="46" s="8" customFormat="true" ht="16.5" hidden="false" customHeight="true" outlineLevel="0" collapsed="false">
      <c r="A46" s="36"/>
      <c r="B46" s="37" t="n">
        <v>600</v>
      </c>
      <c r="C46" s="37" t="n">
        <v>300</v>
      </c>
      <c r="D46" s="37" t="n">
        <v>400</v>
      </c>
      <c r="E46" s="76" t="n">
        <v>18</v>
      </c>
      <c r="F46" s="76" t="n">
        <v>1.3</v>
      </c>
      <c r="G46" s="37" t="s">
        <v>69</v>
      </c>
      <c r="H46" s="35" t="n">
        <f aca="false">ROUND(K46*Belarus*(1-B63),2)</f>
        <v>5550</v>
      </c>
      <c r="I46" s="35"/>
      <c r="J46" s="35"/>
      <c r="K46" s="27" t="n">
        <v>5550</v>
      </c>
      <c r="L46" s="74"/>
      <c r="M46" s="78" t="s">
        <v>147</v>
      </c>
      <c r="N46" s="78"/>
      <c r="O46" s="78"/>
      <c r="P46" s="78"/>
      <c r="Q46" s="79" t="n">
        <v>25</v>
      </c>
      <c r="R46" s="79" t="n">
        <v>60</v>
      </c>
      <c r="S46" s="79"/>
      <c r="T46" s="37" t="s">
        <v>77</v>
      </c>
      <c r="U46" s="35" t="n">
        <f aca="false">ROUND(V46*Belarus*(1-B63),2)</f>
        <v>132</v>
      </c>
      <c r="V46" s="8" t="n">
        <v>132</v>
      </c>
    </row>
    <row r="47" s="8" customFormat="true" ht="16.5" hidden="false" customHeight="true" outlineLevel="0" collapsed="false">
      <c r="A47" s="36" t="s">
        <v>148</v>
      </c>
      <c r="B47" s="37" t="n">
        <v>600</v>
      </c>
      <c r="C47" s="37" t="n">
        <v>250</v>
      </c>
      <c r="D47" s="37" t="n">
        <v>100</v>
      </c>
      <c r="E47" s="76" t="n">
        <v>96</v>
      </c>
      <c r="F47" s="76" t="n">
        <v>1.44</v>
      </c>
      <c r="G47" s="37" t="s">
        <v>69</v>
      </c>
      <c r="H47" s="35" t="n">
        <f aca="false">ROUND(K47*Belarus*(1-B63),2)</f>
        <v>5550</v>
      </c>
      <c r="I47" s="35"/>
      <c r="J47" s="35"/>
      <c r="K47" s="27" t="n">
        <v>5550</v>
      </c>
      <c r="L47" s="41"/>
      <c r="M47" s="78" t="s">
        <v>149</v>
      </c>
      <c r="N47" s="78"/>
      <c r="O47" s="78"/>
      <c r="P47" s="78"/>
      <c r="Q47" s="79" t="n">
        <v>50</v>
      </c>
      <c r="R47" s="79" t="n">
        <v>30</v>
      </c>
      <c r="S47" s="79"/>
      <c r="T47" s="37" t="s">
        <v>77</v>
      </c>
      <c r="U47" s="35" t="n">
        <f aca="false">ROUND(V47*Belarus*(1-B63),2)</f>
        <v>495</v>
      </c>
      <c r="V47" s="8" t="n">
        <v>495</v>
      </c>
    </row>
    <row r="48" s="8" customFormat="true" ht="16.5" hidden="false" customHeight="true" outlineLevel="0" collapsed="false">
      <c r="A48" s="36"/>
      <c r="B48" s="37" t="n">
        <v>600</v>
      </c>
      <c r="C48" s="37" t="n">
        <v>250</v>
      </c>
      <c r="D48" s="37" t="n">
        <v>150</v>
      </c>
      <c r="E48" s="76" t="n">
        <v>64</v>
      </c>
      <c r="F48" s="76" t="n">
        <v>1.44</v>
      </c>
      <c r="G48" s="37" t="s">
        <v>69</v>
      </c>
      <c r="H48" s="35" t="n">
        <f aca="false">ROUND(K48*Belarus*(1-B63),2)</f>
        <v>5550</v>
      </c>
      <c r="I48" s="35"/>
      <c r="J48" s="35"/>
      <c r="K48" s="27" t="n">
        <v>5550</v>
      </c>
      <c r="L48" s="41"/>
      <c r="M48" s="13"/>
      <c r="N48" s="74"/>
      <c r="O48" s="74"/>
      <c r="P48" s="74"/>
      <c r="Q48" s="74"/>
      <c r="R48" s="13"/>
      <c r="S48" s="74"/>
      <c r="T48" s="74"/>
      <c r="U48" s="70"/>
    </row>
    <row r="49" s="8" customFormat="true" ht="16.5" hidden="false" customHeight="true" outlineLevel="0" collapsed="false">
      <c r="A49" s="36"/>
      <c r="B49" s="37" t="n">
        <v>600</v>
      </c>
      <c r="C49" s="37" t="n">
        <v>250</v>
      </c>
      <c r="D49" s="37" t="n">
        <v>200</v>
      </c>
      <c r="E49" s="76" t="n">
        <v>48</v>
      </c>
      <c r="F49" s="76" t="n">
        <v>1.44</v>
      </c>
      <c r="G49" s="37" t="s">
        <v>69</v>
      </c>
      <c r="H49" s="35" t="n">
        <f aca="false">ROUND(K49*Belarus*(1-B63),2)</f>
        <v>5550</v>
      </c>
      <c r="I49" s="35"/>
      <c r="J49" s="35"/>
      <c r="K49" s="27" t="n">
        <v>5550</v>
      </c>
      <c r="L49" s="41"/>
      <c r="M49" s="13"/>
      <c r="N49" s="74"/>
      <c r="O49" s="74"/>
      <c r="P49" s="74"/>
      <c r="Q49" s="74"/>
      <c r="R49" s="13"/>
      <c r="S49" s="74"/>
      <c r="T49" s="74"/>
      <c r="U49" s="70"/>
    </row>
    <row r="50" s="8" customFormat="true" ht="16.5" hidden="false" customHeight="true" outlineLevel="0" collapsed="false">
      <c r="A50" s="36"/>
      <c r="B50" s="37" t="n">
        <v>600</v>
      </c>
      <c r="C50" s="37" t="n">
        <v>250</v>
      </c>
      <c r="D50" s="37" t="n">
        <v>300</v>
      </c>
      <c r="E50" s="76" t="n">
        <v>32</v>
      </c>
      <c r="F50" s="76" t="n">
        <v>1.44</v>
      </c>
      <c r="G50" s="37" t="s">
        <v>69</v>
      </c>
      <c r="H50" s="35" t="n">
        <f aca="false">ROUND(K50*Belarus*(1-B63),2)</f>
        <v>5550</v>
      </c>
      <c r="I50" s="35"/>
      <c r="J50" s="35"/>
      <c r="K50" s="27" t="n">
        <v>5550</v>
      </c>
      <c r="L50" s="41"/>
      <c r="M50" s="13"/>
      <c r="N50" s="74"/>
      <c r="O50" s="74"/>
      <c r="P50" s="74"/>
      <c r="Q50" s="74"/>
      <c r="R50" s="13"/>
      <c r="S50" s="74"/>
      <c r="T50" s="74"/>
      <c r="U50" s="70"/>
    </row>
    <row r="51" s="8" customFormat="true" ht="16.5" hidden="false" customHeight="true" outlineLevel="0" collapsed="false">
      <c r="A51" s="36"/>
      <c r="B51" s="37" t="n">
        <v>600</v>
      </c>
      <c r="C51" s="37" t="n">
        <v>250</v>
      </c>
      <c r="D51" s="37" t="n">
        <v>400</v>
      </c>
      <c r="E51" s="76" t="n">
        <v>24</v>
      </c>
      <c r="F51" s="76" t="n">
        <v>1.44</v>
      </c>
      <c r="G51" s="37" t="s">
        <v>69</v>
      </c>
      <c r="H51" s="35" t="n">
        <f aca="false">ROUND(K51*Belarus*(1-B63),2)</f>
        <v>5550</v>
      </c>
      <c r="I51" s="35"/>
      <c r="J51" s="35"/>
      <c r="K51" s="27" t="n">
        <v>5550</v>
      </c>
      <c r="L51" s="41"/>
      <c r="M51" s="13"/>
      <c r="N51" s="74"/>
      <c r="O51" s="74"/>
      <c r="P51" s="74"/>
      <c r="Q51" s="74"/>
      <c r="R51" s="13"/>
      <c r="S51" s="74"/>
      <c r="T51" s="74"/>
      <c r="U51" s="70"/>
    </row>
    <row r="52" s="8" customFormat="true" ht="16.5" hidden="false" customHeight="true" outlineLevel="0" collapsed="false">
      <c r="A52" s="36"/>
      <c r="B52" s="37" t="n">
        <v>600</v>
      </c>
      <c r="C52" s="37" t="n">
        <v>300</v>
      </c>
      <c r="D52" s="37" t="n">
        <v>100</v>
      </c>
      <c r="E52" s="76" t="n">
        <v>72</v>
      </c>
      <c r="F52" s="76" t="n">
        <v>1.3</v>
      </c>
      <c r="G52" s="37" t="s">
        <v>69</v>
      </c>
      <c r="H52" s="35" t="n">
        <f aca="false">ROUND(K52*Belarus*(1-B63),2)</f>
        <v>5550</v>
      </c>
      <c r="I52" s="35"/>
      <c r="J52" s="35"/>
      <c r="K52" s="27" t="n">
        <v>5550</v>
      </c>
      <c r="L52" s="41"/>
      <c r="M52" s="13"/>
      <c r="N52" s="74"/>
      <c r="O52" s="74"/>
      <c r="P52" s="74"/>
      <c r="Q52" s="74"/>
      <c r="R52" s="13"/>
      <c r="S52" s="74"/>
      <c r="T52" s="74"/>
      <c r="U52" s="70"/>
    </row>
    <row r="53" s="8" customFormat="true" ht="16.5" hidden="false" customHeight="true" outlineLevel="0" collapsed="false">
      <c r="A53" s="36"/>
      <c r="B53" s="37" t="n">
        <v>600</v>
      </c>
      <c r="C53" s="37" t="n">
        <v>300</v>
      </c>
      <c r="D53" s="37" t="n">
        <v>150</v>
      </c>
      <c r="E53" s="76" t="n">
        <v>48</v>
      </c>
      <c r="F53" s="76" t="n">
        <v>1.3</v>
      </c>
      <c r="G53" s="37" t="s">
        <v>69</v>
      </c>
      <c r="H53" s="35" t="n">
        <f aca="false">ROUND(K53*Belarus*(1-B63),2)</f>
        <v>5550</v>
      </c>
      <c r="I53" s="35"/>
      <c r="J53" s="35"/>
      <c r="K53" s="27" t="n">
        <v>5550</v>
      </c>
      <c r="L53" s="41"/>
      <c r="M53" s="41"/>
    </row>
    <row r="54" s="8" customFormat="true" ht="16.5" hidden="false" customHeight="true" outlineLevel="0" collapsed="false">
      <c r="A54" s="36"/>
      <c r="B54" s="37" t="n">
        <v>600</v>
      </c>
      <c r="C54" s="37" t="n">
        <v>300</v>
      </c>
      <c r="D54" s="37" t="n">
        <v>200</v>
      </c>
      <c r="E54" s="76" t="n">
        <v>36</v>
      </c>
      <c r="F54" s="76" t="n">
        <v>1.3</v>
      </c>
      <c r="G54" s="37" t="s">
        <v>69</v>
      </c>
      <c r="H54" s="35" t="n">
        <f aca="false">ROUND(K54*Belarus*(1-B63),2)</f>
        <v>5550</v>
      </c>
      <c r="I54" s="35"/>
      <c r="J54" s="35"/>
      <c r="K54" s="27" t="n">
        <v>5550</v>
      </c>
      <c r="L54" s="41"/>
      <c r="M54" s="41"/>
    </row>
    <row r="55" s="8" customFormat="true" ht="16.5" hidden="false" customHeight="true" outlineLevel="0" collapsed="false">
      <c r="A55" s="36"/>
      <c r="B55" s="37" t="n">
        <v>600</v>
      </c>
      <c r="C55" s="37" t="n">
        <v>300</v>
      </c>
      <c r="D55" s="37" t="n">
        <v>300</v>
      </c>
      <c r="E55" s="76" t="n">
        <v>24</v>
      </c>
      <c r="F55" s="76" t="n">
        <v>1.3</v>
      </c>
      <c r="G55" s="37" t="s">
        <v>69</v>
      </c>
      <c r="H55" s="35" t="n">
        <f aca="false">ROUND(K55*Belarus*(1-B63),2)</f>
        <v>5550</v>
      </c>
      <c r="I55" s="35"/>
      <c r="J55" s="35"/>
      <c r="K55" s="27" t="n">
        <v>5550</v>
      </c>
      <c r="L55" s="41"/>
      <c r="M55" s="41"/>
    </row>
    <row r="56" s="8" customFormat="true" ht="16.5" hidden="false" customHeight="true" outlineLevel="0" collapsed="false">
      <c r="A56" s="36"/>
      <c r="B56" s="37" t="n">
        <v>600</v>
      </c>
      <c r="C56" s="37" t="n">
        <v>300</v>
      </c>
      <c r="D56" s="37" t="n">
        <v>400</v>
      </c>
      <c r="E56" s="76" t="n">
        <v>18</v>
      </c>
      <c r="F56" s="76" t="n">
        <v>1.3</v>
      </c>
      <c r="G56" s="37" t="s">
        <v>69</v>
      </c>
      <c r="H56" s="35" t="n">
        <f aca="false">ROUND(K56*Belarus*(1-B63),2)</f>
        <v>5550</v>
      </c>
      <c r="I56" s="35"/>
      <c r="J56" s="35"/>
      <c r="K56" s="27" t="n">
        <v>5550</v>
      </c>
      <c r="L56" s="41"/>
      <c r="M56" s="41"/>
    </row>
    <row r="57" s="8" customFormat="true" ht="23.25" hidden="false" customHeight="true" outlineLevel="0" collapsed="false">
      <c r="A57" s="39"/>
      <c r="B57" s="39"/>
      <c r="C57" s="39"/>
      <c r="D57" s="39"/>
      <c r="E57" s="39"/>
      <c r="F57" s="39"/>
      <c r="G57" s="39"/>
      <c r="H57" s="39"/>
      <c r="I57" s="39"/>
      <c r="J57" s="39"/>
      <c r="K57" s="27"/>
      <c r="L57" s="41"/>
      <c r="M57" s="41"/>
    </row>
    <row r="58" s="8" customFormat="true" ht="23.25" hidden="false" customHeight="true" outlineLevel="0" collapsed="false">
      <c r="A58" s="39"/>
      <c r="B58" s="39"/>
      <c r="C58" s="39"/>
      <c r="D58" s="39"/>
      <c r="E58" s="39"/>
      <c r="F58" s="39"/>
      <c r="G58" s="39"/>
      <c r="H58" s="39"/>
      <c r="I58" s="39"/>
      <c r="J58" s="39"/>
      <c r="K58" s="27"/>
      <c r="L58" s="41"/>
      <c r="M58" s="41"/>
    </row>
    <row r="59" s="8" customFormat="true" ht="23.25" hidden="false" customHeight="true" outlineLevel="0" collapsed="false">
      <c r="A59" s="39"/>
      <c r="B59" s="39"/>
      <c r="C59" s="39"/>
      <c r="D59" s="39"/>
      <c r="E59" s="39"/>
      <c r="F59" s="39"/>
      <c r="G59" s="39"/>
      <c r="H59" s="39"/>
      <c r="I59" s="39"/>
      <c r="J59" s="39"/>
      <c r="K59" s="27"/>
      <c r="L59" s="41"/>
      <c r="M59" s="41"/>
    </row>
    <row r="60" s="8" customFormat="true" ht="20.25" hidden="false" customHeight="true" outlineLevel="0" collapsed="false">
      <c r="A60" s="39"/>
      <c r="B60" s="39"/>
      <c r="C60" s="39"/>
      <c r="D60" s="39"/>
      <c r="E60" s="39"/>
      <c r="F60" s="39"/>
      <c r="G60" s="39"/>
      <c r="H60" s="39"/>
      <c r="I60" s="39"/>
      <c r="J60" s="39"/>
      <c r="K60" s="27"/>
      <c r="L60" s="39"/>
      <c r="M60" s="18"/>
    </row>
    <row r="61" customFormat="false" ht="20.25" hidden="false" customHeight="true" outlineLevel="0" collapsed="false">
      <c r="A61" s="43" t="s">
        <v>94</v>
      </c>
      <c r="B61" s="44"/>
      <c r="C61" s="12"/>
      <c r="D61" s="12"/>
      <c r="E61" s="12"/>
      <c r="F61" s="12"/>
      <c r="G61" s="39"/>
      <c r="H61" s="39"/>
      <c r="I61" s="39"/>
      <c r="J61" s="39"/>
      <c r="K61" s="27"/>
      <c r="L61" s="39"/>
      <c r="M61" s="45"/>
    </row>
    <row r="62" customFormat="false" ht="20.25" hidden="false" customHeight="true" outlineLevel="0" collapsed="false">
      <c r="A62" s="46" t="s">
        <v>150</v>
      </c>
      <c r="B62" s="47" t="n">
        <v>0</v>
      </c>
      <c r="C62" s="48"/>
      <c r="D62" s="48"/>
      <c r="E62" s="48"/>
      <c r="F62" s="49"/>
      <c r="G62" s="39"/>
      <c r="H62" s="39"/>
      <c r="I62" s="39"/>
      <c r="J62" s="39"/>
      <c r="K62" s="27"/>
      <c r="L62" s="39"/>
      <c r="M62" s="45"/>
    </row>
    <row r="63" s="8" customFormat="true" ht="20.25" hidden="false" customHeight="true" outlineLevel="0" collapsed="false">
      <c r="A63" s="46" t="s">
        <v>151</v>
      </c>
      <c r="B63" s="47" t="n">
        <v>0</v>
      </c>
      <c r="C63" s="51"/>
      <c r="D63" s="51"/>
      <c r="E63" s="39"/>
      <c r="F63" s="39"/>
      <c r="G63" s="39"/>
      <c r="H63" s="39"/>
      <c r="I63" s="39"/>
      <c r="J63" s="39"/>
      <c r="K63" s="27"/>
      <c r="L63" s="39"/>
      <c r="M63" s="45"/>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row>
    <row r="64" s="8" customFormat="true" ht="20.25" hidden="false" customHeight="true" outlineLevel="0" collapsed="false">
      <c r="B64" s="52"/>
      <c r="C64" s="52"/>
      <c r="D64" s="52"/>
      <c r="E64" s="39"/>
      <c r="F64" s="39"/>
      <c r="G64" s="39"/>
      <c r="H64" s="39"/>
      <c r="I64" s="39"/>
      <c r="J64" s="39"/>
      <c r="K64" s="27"/>
      <c r="L64" s="39"/>
      <c r="M64" s="45"/>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row>
    <row r="65" s="8" customFormat="true" ht="12.75" hidden="false" customHeight="true" outlineLevel="0" collapsed="false">
      <c r="A65" s="80"/>
      <c r="B65" s="80"/>
      <c r="C65" s="80"/>
      <c r="D65" s="80"/>
      <c r="E65" s="80"/>
      <c r="F65" s="80"/>
      <c r="G65" s="80"/>
      <c r="H65" s="80"/>
      <c r="I65" s="80"/>
      <c r="J65" s="80"/>
      <c r="K65" s="45"/>
      <c r="L65" s="39"/>
      <c r="M65" s="45"/>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row>
    <row r="66" s="8" customFormat="true" ht="12.75" hidden="false" customHeight="true" outlineLevel="0" collapsed="false">
      <c r="A66" s="52" t="s">
        <v>96</v>
      </c>
      <c r="B66" s="45"/>
      <c r="C66" s="45"/>
      <c r="D66" s="45"/>
      <c r="E66" s="45"/>
      <c r="F66" s="45"/>
      <c r="G66" s="45"/>
      <c r="H66" s="45"/>
      <c r="I66" s="45"/>
      <c r="J66" s="45"/>
      <c r="K66" s="45"/>
      <c r="L66" s="39"/>
      <c r="M66" s="45"/>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row>
    <row r="67" customFormat="false" ht="12.75" hidden="false" customHeight="true" outlineLevel="0" collapsed="false"/>
    <row r="69" customFormat="false" ht="15.75" hidden="false" customHeight="true" outlineLevel="0" collapsed="false"/>
  </sheetData>
  <mergeCells count="85">
    <mergeCell ref="A1:F1"/>
    <mergeCell ref="A3:U3"/>
    <mergeCell ref="A5:A6"/>
    <mergeCell ref="B5:D5"/>
    <mergeCell ref="E5:E6"/>
    <mergeCell ref="F5:F6"/>
    <mergeCell ref="G5:G6"/>
    <mergeCell ref="H5:H6"/>
    <mergeCell ref="I5:I6"/>
    <mergeCell ref="J5:J6"/>
    <mergeCell ref="M5:M6"/>
    <mergeCell ref="N5:P5"/>
    <mergeCell ref="Q5:Q6"/>
    <mergeCell ref="R5:R6"/>
    <mergeCell ref="S5:S6"/>
    <mergeCell ref="T5:T6"/>
    <mergeCell ref="U5:U6"/>
    <mergeCell ref="A7:J7"/>
    <mergeCell ref="M7:U7"/>
    <mergeCell ref="A8:A10"/>
    <mergeCell ref="M8:M14"/>
    <mergeCell ref="A11:J11"/>
    <mergeCell ref="A12:A17"/>
    <mergeCell ref="M15:U15"/>
    <mergeCell ref="M16:M20"/>
    <mergeCell ref="A18:J18"/>
    <mergeCell ref="A19:A24"/>
    <mergeCell ref="A25:J25"/>
    <mergeCell ref="A26:A31"/>
    <mergeCell ref="A33:U33"/>
    <mergeCell ref="A35:A36"/>
    <mergeCell ref="B35:D35"/>
    <mergeCell ref="E35:E36"/>
    <mergeCell ref="F35:F36"/>
    <mergeCell ref="G35:G36"/>
    <mergeCell ref="H35:J36"/>
    <mergeCell ref="M35:P36"/>
    <mergeCell ref="Q35:Q36"/>
    <mergeCell ref="R35:S36"/>
    <mergeCell ref="T35:T36"/>
    <mergeCell ref="U35:U36"/>
    <mergeCell ref="A37:A46"/>
    <mergeCell ref="H37:J37"/>
    <mergeCell ref="M37:P37"/>
    <mergeCell ref="R37:S37"/>
    <mergeCell ref="H38:J38"/>
    <mergeCell ref="M38:P38"/>
    <mergeCell ref="R38:S38"/>
    <mergeCell ref="H39:J39"/>
    <mergeCell ref="M39:P39"/>
    <mergeCell ref="R39:S39"/>
    <mergeCell ref="H40:J40"/>
    <mergeCell ref="M40:P40"/>
    <mergeCell ref="R40:S40"/>
    <mergeCell ref="H41:J41"/>
    <mergeCell ref="M41:P41"/>
    <mergeCell ref="R41:S41"/>
    <mergeCell ref="H42:J42"/>
    <mergeCell ref="M42:P42"/>
    <mergeCell ref="R42:S42"/>
    <mergeCell ref="H43:J43"/>
    <mergeCell ref="M43:P43"/>
    <mergeCell ref="R43:S43"/>
    <mergeCell ref="H44:J44"/>
    <mergeCell ref="M44:P44"/>
    <mergeCell ref="R44:S44"/>
    <mergeCell ref="H45:J45"/>
    <mergeCell ref="M45:P45"/>
    <mergeCell ref="R45:S45"/>
    <mergeCell ref="H46:J46"/>
    <mergeCell ref="M46:P46"/>
    <mergeCell ref="R46:S46"/>
    <mergeCell ref="A47:A56"/>
    <mergeCell ref="H47:J47"/>
    <mergeCell ref="M47:P47"/>
    <mergeCell ref="R47:S47"/>
    <mergeCell ref="H48:J48"/>
    <mergeCell ref="H49:J49"/>
    <mergeCell ref="H50:J50"/>
    <mergeCell ref="H51:J51"/>
    <mergeCell ref="H52:J52"/>
    <mergeCell ref="H53:J53"/>
    <mergeCell ref="H54:J54"/>
    <mergeCell ref="H55:J55"/>
    <mergeCell ref="H56:J56"/>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99CC00"/>
    <pageSetUpPr fitToPage="true"/>
  </sheetPr>
  <dimension ref="A1:O88"/>
  <sheetViews>
    <sheetView showFormulas="false" showGridLines="true" showRowColHeaders="true" showZeros="true" rightToLeft="false" tabSelected="false" showOutlineSymbols="true" defaultGridColor="true" view="normal" topLeftCell="A1" colorId="64" zoomScale="75" zoomScaleNormal="75" zoomScalePageLayoutView="90" workbookViewId="0">
      <selection pane="topLeft" activeCell="A1" activeCellId="0" sqref="A1"/>
    </sheetView>
  </sheetViews>
  <sheetFormatPr defaultRowHeight="12.75" zeroHeight="false" outlineLevelRow="0" outlineLevelCol="0"/>
  <cols>
    <col collapsed="false" customWidth="true" hidden="false" outlineLevel="0" max="1" min="1" style="81" width="27.29"/>
    <col collapsed="false" customWidth="true" hidden="false" outlineLevel="0" max="2" min="2" style="81" width="13.43"/>
    <col collapsed="false" customWidth="true" hidden="false" outlineLevel="0" max="3" min="3" style="81" width="72.28"/>
    <col collapsed="false" customWidth="true" hidden="false" outlineLevel="0" max="5" min="4" style="81" width="15.28"/>
    <col collapsed="false" customWidth="true" hidden="false" outlineLevel="0" max="6" min="6" style="81" width="14"/>
    <col collapsed="false" customWidth="true" hidden="false" outlineLevel="0" max="7" min="7" style="81" width="14.28"/>
    <col collapsed="false" customWidth="true" hidden="false" outlineLevel="0" max="8" min="8" style="81" width="7.85"/>
    <col collapsed="false" customWidth="true" hidden="false" outlineLevel="0" max="9" min="9" style="81" width="15.28"/>
    <col collapsed="false" customWidth="true" hidden="true" outlineLevel="0" max="10" min="10" style="81" width="15.28"/>
    <col collapsed="false" customWidth="true" hidden="false" outlineLevel="0" max="12" min="11" style="81" width="13.71"/>
    <col collapsed="false" customWidth="true" hidden="false" outlineLevel="0" max="13" min="13" style="81" width="16.71"/>
    <col collapsed="false" customWidth="true" hidden="true" outlineLevel="0" max="15" min="14" style="27" width="9.43"/>
    <col collapsed="false" customWidth="true" hidden="false" outlineLevel="0" max="20" min="16" style="27" width="9.14"/>
    <col collapsed="false" customWidth="true" hidden="false" outlineLevel="0" max="1025" min="21" style="81" width="9.14"/>
  </cols>
  <sheetData>
    <row r="1" s="27" customFormat="true" ht="12.75" hidden="false" customHeight="false" outlineLevel="0" collapsed="false">
      <c r="A1" s="26" t="s">
        <v>0</v>
      </c>
      <c r="B1" s="26"/>
      <c r="C1" s="26"/>
      <c r="D1" s="26"/>
      <c r="E1" s="26"/>
      <c r="K1" s="26"/>
      <c r="L1" s="26"/>
    </row>
    <row r="2" s="27" customFormat="true" ht="12.75" hidden="false" customHeight="false" outlineLevel="0" collapsed="false">
      <c r="H2" s="28"/>
      <c r="I2" s="28"/>
      <c r="J2" s="28"/>
      <c r="K2" s="28"/>
      <c r="L2" s="28" t="s">
        <v>2</v>
      </c>
      <c r="M2" s="29" t="n">
        <v>44391</v>
      </c>
    </row>
    <row r="3" s="27" customFormat="true" ht="21" hidden="false" customHeight="true" outlineLevel="0" collapsed="false">
      <c r="A3" s="30" t="s">
        <v>152</v>
      </c>
      <c r="B3" s="30"/>
      <c r="C3" s="30"/>
      <c r="D3" s="30"/>
      <c r="E3" s="30"/>
      <c r="F3" s="30"/>
      <c r="G3" s="30"/>
      <c r="H3" s="30"/>
      <c r="I3" s="30"/>
      <c r="J3" s="30"/>
      <c r="K3" s="30"/>
      <c r="L3" s="30"/>
      <c r="M3" s="30"/>
    </row>
    <row r="4" s="27" customFormat="true" ht="18" hidden="false" customHeight="true" outlineLevel="0" collapsed="false">
      <c r="H4" s="82"/>
      <c r="I4" s="31"/>
      <c r="J4" s="31"/>
      <c r="K4" s="31"/>
      <c r="L4" s="31" t="s">
        <v>53</v>
      </c>
      <c r="M4" s="69" t="n">
        <v>44389</v>
      </c>
    </row>
    <row r="5" s="27" customFormat="true" ht="18" hidden="false" customHeight="true" outlineLevel="0" collapsed="false">
      <c r="A5" s="33" t="s">
        <v>153</v>
      </c>
      <c r="B5" s="33" t="s">
        <v>154</v>
      </c>
      <c r="C5" s="33" t="s">
        <v>155</v>
      </c>
      <c r="D5" s="33" t="s">
        <v>156</v>
      </c>
      <c r="E5" s="33" t="s">
        <v>157</v>
      </c>
      <c r="F5" s="33" t="s">
        <v>158</v>
      </c>
      <c r="G5" s="33" t="s">
        <v>159</v>
      </c>
      <c r="H5" s="33" t="s">
        <v>61</v>
      </c>
      <c r="I5" s="33" t="s">
        <v>62</v>
      </c>
      <c r="J5" s="33"/>
      <c r="K5" s="33"/>
      <c r="L5" s="33"/>
      <c r="M5" s="33"/>
    </row>
    <row r="6" s="27" customFormat="true" ht="36.75" hidden="false" customHeight="true" outlineLevel="0" collapsed="false">
      <c r="A6" s="33"/>
      <c r="B6" s="33"/>
      <c r="C6" s="33"/>
      <c r="D6" s="33"/>
      <c r="E6" s="33"/>
      <c r="F6" s="33"/>
      <c r="G6" s="33"/>
      <c r="H6" s="33"/>
      <c r="I6" s="33" t="s">
        <v>160</v>
      </c>
      <c r="J6" s="33" t="s">
        <v>161</v>
      </c>
      <c r="K6" s="33" t="s">
        <v>162</v>
      </c>
      <c r="L6" s="33"/>
      <c r="M6" s="33"/>
    </row>
    <row r="7" s="27" customFormat="true" ht="20.25" hidden="false" customHeight="true" outlineLevel="0" collapsed="false">
      <c r="A7" s="35" t="s">
        <v>163</v>
      </c>
      <c r="B7" s="35"/>
      <c r="C7" s="35"/>
      <c r="D7" s="35"/>
      <c r="E7" s="35"/>
      <c r="F7" s="35"/>
      <c r="G7" s="35"/>
      <c r="H7" s="35"/>
      <c r="I7" s="35"/>
      <c r="J7" s="35"/>
      <c r="K7" s="35"/>
      <c r="L7" s="35"/>
      <c r="M7" s="35"/>
    </row>
    <row r="8" s="27" customFormat="true" ht="17.25" hidden="false" customHeight="true" outlineLevel="0" collapsed="false">
      <c r="A8" s="83"/>
      <c r="B8" s="84" t="s">
        <v>164</v>
      </c>
      <c r="C8" s="84" t="s">
        <v>165</v>
      </c>
      <c r="D8" s="76" t="s">
        <v>166</v>
      </c>
      <c r="E8" s="37" t="s">
        <v>167</v>
      </c>
      <c r="F8" s="37" t="n">
        <v>480</v>
      </c>
      <c r="G8" s="37" t="n">
        <v>1150</v>
      </c>
      <c r="H8" s="37" t="s">
        <v>74</v>
      </c>
      <c r="I8" s="35" t="n">
        <f aca="false">ROUND(14.45*Belarus*(1-E80),2)</f>
        <v>14.45</v>
      </c>
      <c r="J8" s="85"/>
      <c r="K8" s="35" t="n">
        <f aca="false">ROUND(14.95*Belarus*(1-$E$80),2)</f>
        <v>14.95</v>
      </c>
      <c r="L8" s="35"/>
      <c r="M8" s="35"/>
    </row>
    <row r="9" s="27" customFormat="true" ht="15.75" hidden="false" customHeight="true" outlineLevel="0" collapsed="false">
      <c r="A9" s="83"/>
      <c r="B9" s="84" t="s">
        <v>168</v>
      </c>
      <c r="C9" s="84" t="s">
        <v>169</v>
      </c>
      <c r="D9" s="76" t="s">
        <v>166</v>
      </c>
      <c r="E9" s="37" t="s">
        <v>170</v>
      </c>
      <c r="F9" s="37" t="n">
        <v>480</v>
      </c>
      <c r="G9" s="37" t="n">
        <v>1330</v>
      </c>
      <c r="H9" s="37" t="s">
        <v>74</v>
      </c>
      <c r="I9" s="35" t="n">
        <f aca="false">ROUND(17.26*Belarus*(1-E80),2)</f>
        <v>17.26</v>
      </c>
      <c r="J9" s="35"/>
      <c r="K9" s="35" t="n">
        <f aca="false">ROUND(17.76*Belarus*(1-$E$80),2)</f>
        <v>17.76</v>
      </c>
      <c r="L9" s="35"/>
      <c r="M9" s="35"/>
    </row>
    <row r="10" s="27" customFormat="true" ht="15.75" hidden="false" customHeight="true" outlineLevel="0" collapsed="false">
      <c r="A10" s="83"/>
      <c r="B10" s="84" t="s">
        <v>168</v>
      </c>
      <c r="C10" s="84" t="s">
        <v>171</v>
      </c>
      <c r="D10" s="76" t="s">
        <v>166</v>
      </c>
      <c r="E10" s="37" t="s">
        <v>170</v>
      </c>
      <c r="F10" s="37" t="n">
        <v>480</v>
      </c>
      <c r="G10" s="37" t="n">
        <v>1330</v>
      </c>
      <c r="H10" s="37" t="s">
        <v>74</v>
      </c>
      <c r="I10" s="86" t="n">
        <f aca="false">ROUND(16*Belarus*(1-E80),2)</f>
        <v>16</v>
      </c>
      <c r="J10" s="86"/>
      <c r="K10" s="35" t="n">
        <f aca="false">ROUND(16.5*Belarus*(1-$E$80),2)</f>
        <v>16.5</v>
      </c>
      <c r="L10" s="35"/>
      <c r="M10" s="35"/>
    </row>
    <row r="11" s="27" customFormat="true" ht="15.75" hidden="false" customHeight="true" outlineLevel="0" collapsed="false">
      <c r="A11" s="83"/>
      <c r="B11" s="84" t="s">
        <v>172</v>
      </c>
      <c r="C11" s="84" t="s">
        <v>173</v>
      </c>
      <c r="D11" s="76" t="s">
        <v>166</v>
      </c>
      <c r="E11" s="37" t="s">
        <v>170</v>
      </c>
      <c r="F11" s="37" t="n">
        <v>480</v>
      </c>
      <c r="G11" s="37" t="n">
        <v>1330</v>
      </c>
      <c r="H11" s="37" t="s">
        <v>74</v>
      </c>
      <c r="I11" s="86" t="n">
        <f aca="false">ROUND(18.35*Belarus*(1-E80),2)</f>
        <v>18.35</v>
      </c>
      <c r="J11" s="86"/>
      <c r="K11" s="35" t="n">
        <f aca="false">ROUND(17.85*Belarus*(1-$E$80),2)</f>
        <v>17.85</v>
      </c>
      <c r="L11" s="35"/>
      <c r="M11" s="35"/>
    </row>
    <row r="12" s="27" customFormat="true" ht="15.75" hidden="false" customHeight="true" outlineLevel="0" collapsed="false">
      <c r="A12" s="83"/>
      <c r="B12" s="84" t="s">
        <v>172</v>
      </c>
      <c r="C12" s="84" t="s">
        <v>174</v>
      </c>
      <c r="D12" s="76" t="s">
        <v>166</v>
      </c>
      <c r="E12" s="37" t="s">
        <v>170</v>
      </c>
      <c r="F12" s="37" t="n">
        <v>480</v>
      </c>
      <c r="G12" s="37" t="n">
        <v>1330</v>
      </c>
      <c r="H12" s="37" t="s">
        <v>74</v>
      </c>
      <c r="I12" s="86" t="n">
        <f aca="false">ROUND(19.49*Belarus*(1-E80),2)</f>
        <v>19.49</v>
      </c>
      <c r="J12" s="86"/>
      <c r="K12" s="35" t="n">
        <f aca="false">ROUND(19.99*Belarus*(1-$E$80),2)</f>
        <v>19.99</v>
      </c>
      <c r="L12" s="35"/>
      <c r="M12" s="35"/>
    </row>
    <row r="13" s="27" customFormat="true" ht="15.75" hidden="false" customHeight="true" outlineLevel="0" collapsed="false">
      <c r="A13" s="83"/>
      <c r="B13" s="84" t="s">
        <v>168</v>
      </c>
      <c r="C13" s="84" t="s">
        <v>175</v>
      </c>
      <c r="D13" s="76" t="s">
        <v>166</v>
      </c>
      <c r="E13" s="37" t="s">
        <v>170</v>
      </c>
      <c r="F13" s="37" t="n">
        <v>480</v>
      </c>
      <c r="G13" s="37" t="n">
        <v>1330</v>
      </c>
      <c r="H13" s="37" t="s">
        <v>74</v>
      </c>
      <c r="I13" s="35" t="n">
        <f aca="false">ROUND(20.74*Belarus*(1-E80),2)</f>
        <v>20.74</v>
      </c>
      <c r="J13" s="87"/>
      <c r="K13" s="35" t="n">
        <f aca="false">ROUND(21.24*Belarus*(1-$E$80),2)</f>
        <v>21.24</v>
      </c>
      <c r="L13" s="35"/>
      <c r="M13" s="35"/>
    </row>
    <row r="14" s="27" customFormat="true" ht="15.75" hidden="false" customHeight="true" outlineLevel="0" collapsed="false">
      <c r="A14" s="83"/>
      <c r="B14" s="84" t="s">
        <v>164</v>
      </c>
      <c r="C14" s="84" t="s">
        <v>176</v>
      </c>
      <c r="D14" s="76" t="s">
        <v>166</v>
      </c>
      <c r="E14" s="37" t="s">
        <v>170</v>
      </c>
      <c r="F14" s="37" t="n">
        <v>480</v>
      </c>
      <c r="G14" s="37" t="n">
        <v>1330</v>
      </c>
      <c r="H14" s="37" t="s">
        <v>74</v>
      </c>
      <c r="I14" s="86" t="n">
        <f aca="false">ROUND(23.48*Belarus*(1-E80),2)</f>
        <v>23.48</v>
      </c>
      <c r="J14" s="35"/>
      <c r="K14" s="35" t="n">
        <f aca="false">ROUND(23.98*Belarus*(1-$E$80),2)</f>
        <v>23.98</v>
      </c>
      <c r="L14" s="35"/>
      <c r="M14" s="35"/>
    </row>
    <row r="15" s="27" customFormat="true" ht="15.75" hidden="false" customHeight="true" outlineLevel="0" collapsed="false">
      <c r="A15" s="83"/>
      <c r="B15" s="84" t="s">
        <v>164</v>
      </c>
      <c r="C15" s="84" t="s">
        <v>177</v>
      </c>
      <c r="D15" s="76" t="s">
        <v>166</v>
      </c>
      <c r="E15" s="37" t="s">
        <v>170</v>
      </c>
      <c r="F15" s="37" t="n">
        <v>480</v>
      </c>
      <c r="G15" s="37" t="n">
        <v>1330</v>
      </c>
      <c r="H15" s="37" t="s">
        <v>74</v>
      </c>
      <c r="I15" s="86" t="n">
        <f aca="false">ROUND(23.89*Belarus*(1-E80),2)</f>
        <v>23.89</v>
      </c>
      <c r="J15" s="86"/>
      <c r="K15" s="35" t="n">
        <f aca="false">ROUND(24.39*Belarus*(1-$E$80),2)</f>
        <v>24.39</v>
      </c>
      <c r="L15" s="35"/>
      <c r="M15" s="35"/>
    </row>
    <row r="16" s="27" customFormat="true" ht="15.75" hidden="false" customHeight="true" outlineLevel="0" collapsed="false">
      <c r="A16" s="83"/>
      <c r="B16" s="84" t="s">
        <v>164</v>
      </c>
      <c r="C16" s="84" t="s">
        <v>178</v>
      </c>
      <c r="D16" s="76" t="s">
        <v>166</v>
      </c>
      <c r="E16" s="37" t="s">
        <v>167</v>
      </c>
      <c r="F16" s="37" t="n">
        <v>480</v>
      </c>
      <c r="G16" s="37" t="n">
        <v>1150</v>
      </c>
      <c r="H16" s="37" t="s">
        <v>74</v>
      </c>
      <c r="I16" s="35" t="n">
        <f aca="false">ROUND(21.92*Belarus*(1-E80),2)</f>
        <v>21.92</v>
      </c>
      <c r="J16" s="35"/>
      <c r="K16" s="35" t="n">
        <f aca="false">ROUND(22.42*Belarus*(1-$E$80),2)</f>
        <v>22.42</v>
      </c>
      <c r="L16" s="35"/>
      <c r="M16" s="35"/>
    </row>
    <row r="17" s="27" customFormat="true" ht="15.75" hidden="false" customHeight="true" outlineLevel="0" collapsed="false">
      <c r="A17" s="83"/>
      <c r="B17" s="84" t="s">
        <v>172</v>
      </c>
      <c r="C17" s="84" t="s">
        <v>179</v>
      </c>
      <c r="D17" s="76" t="s">
        <v>166</v>
      </c>
      <c r="E17" s="37" t="s">
        <v>170</v>
      </c>
      <c r="F17" s="37" t="n">
        <v>480</v>
      </c>
      <c r="G17" s="37" t="n">
        <v>1330</v>
      </c>
      <c r="H17" s="37" t="s">
        <v>74</v>
      </c>
      <c r="I17" s="86" t="n">
        <f aca="false">ROUND(24.26*Belarus*(1-E80),2)</f>
        <v>24.26</v>
      </c>
      <c r="J17" s="35"/>
      <c r="K17" s="35" t="n">
        <f aca="false">ROUND(24.76*Belarus*(1-$E$80),2)</f>
        <v>24.76</v>
      </c>
      <c r="L17" s="35"/>
      <c r="M17" s="35"/>
    </row>
    <row r="18" s="27" customFormat="true" ht="15.75" hidden="false" customHeight="true" outlineLevel="0" collapsed="false">
      <c r="A18" s="83"/>
      <c r="B18" s="84" t="s">
        <v>172</v>
      </c>
      <c r="C18" s="84" t="s">
        <v>180</v>
      </c>
      <c r="D18" s="76" t="s">
        <v>166</v>
      </c>
      <c r="E18" s="37" t="s">
        <v>170</v>
      </c>
      <c r="F18" s="37" t="n">
        <v>480</v>
      </c>
      <c r="G18" s="37" t="n">
        <v>1330</v>
      </c>
      <c r="H18" s="37" t="s">
        <v>74</v>
      </c>
      <c r="I18" s="86" t="n">
        <f aca="false">ROUND(28.89*Belarus*(1-E80),2)</f>
        <v>28.89</v>
      </c>
      <c r="J18" s="35"/>
      <c r="K18" s="35" t="n">
        <f aca="false">ROUND(29.39*Belarus*(1-$E$80),2)</f>
        <v>29.39</v>
      </c>
      <c r="L18" s="35"/>
      <c r="M18" s="35"/>
    </row>
    <row r="19" s="27" customFormat="true" ht="15.75" hidden="false" customHeight="true" outlineLevel="0" collapsed="false">
      <c r="A19" s="83"/>
      <c r="B19" s="84" t="s">
        <v>172</v>
      </c>
      <c r="C19" s="84" t="s">
        <v>181</v>
      </c>
      <c r="D19" s="76" t="s">
        <v>166</v>
      </c>
      <c r="E19" s="37" t="s">
        <v>170</v>
      </c>
      <c r="F19" s="37" t="n">
        <v>480</v>
      </c>
      <c r="G19" s="37" t="n">
        <v>1330</v>
      </c>
      <c r="H19" s="37" t="s">
        <v>74</v>
      </c>
      <c r="I19" s="86" t="n">
        <f aca="false">ROUND(37.28*Belarus*(1-E80),2)</f>
        <v>37.28</v>
      </c>
      <c r="J19" s="35"/>
      <c r="K19" s="86" t="n">
        <f aca="false">ROUND(37.78*Belarus*(1-$E$80),2)</f>
        <v>37.78</v>
      </c>
      <c r="L19" s="86"/>
      <c r="M19" s="86"/>
    </row>
    <row r="20" s="27" customFormat="true" ht="15.75" hidden="false" customHeight="true" outlineLevel="0" collapsed="false">
      <c r="A20" s="83"/>
      <c r="B20" s="84" t="s">
        <v>164</v>
      </c>
      <c r="C20" s="84" t="s">
        <v>182</v>
      </c>
      <c r="D20" s="76" t="s">
        <v>183</v>
      </c>
      <c r="E20" s="37" t="s">
        <v>184</v>
      </c>
      <c r="F20" s="37" t="n">
        <v>352</v>
      </c>
      <c r="G20" s="37" t="n">
        <v>1250</v>
      </c>
      <c r="H20" s="37" t="s">
        <v>74</v>
      </c>
      <c r="I20" s="35" t="n">
        <f aca="false">ROUND(19.56*Belarus*(1-E80),2)</f>
        <v>19.56</v>
      </c>
      <c r="J20" s="86"/>
      <c r="K20" s="35" t="n">
        <f aca="false">ROUND(20.06*Belarus*(1-$E$80),2)</f>
        <v>20.06</v>
      </c>
      <c r="L20" s="35"/>
      <c r="M20" s="35"/>
    </row>
    <row r="21" s="27" customFormat="true" ht="15.75" hidden="false" customHeight="true" outlineLevel="0" collapsed="false">
      <c r="A21" s="83"/>
      <c r="B21" s="84" t="s">
        <v>164</v>
      </c>
      <c r="C21" s="84" t="s">
        <v>185</v>
      </c>
      <c r="D21" s="76" t="s">
        <v>183</v>
      </c>
      <c r="E21" s="37" t="s">
        <v>184</v>
      </c>
      <c r="F21" s="37" t="n">
        <v>352</v>
      </c>
      <c r="G21" s="37" t="n">
        <v>1250</v>
      </c>
      <c r="H21" s="37" t="s">
        <v>74</v>
      </c>
      <c r="I21" s="86" t="s">
        <v>73</v>
      </c>
      <c r="J21" s="35"/>
      <c r="K21" s="35" t="s">
        <v>73</v>
      </c>
      <c r="L21" s="35"/>
      <c r="M21" s="35"/>
    </row>
    <row r="22" s="27" customFormat="true" ht="15.75" hidden="false" customHeight="true" outlineLevel="0" collapsed="false">
      <c r="A22" s="83"/>
      <c r="B22" s="84" t="s">
        <v>164</v>
      </c>
      <c r="C22" s="16" t="s">
        <v>186</v>
      </c>
      <c r="D22" s="76" t="s">
        <v>183</v>
      </c>
      <c r="E22" s="36" t="s">
        <v>187</v>
      </c>
      <c r="F22" s="37" t="n">
        <v>352</v>
      </c>
      <c r="G22" s="37" t="n">
        <v>1320</v>
      </c>
      <c r="H22" s="37" t="s">
        <v>74</v>
      </c>
      <c r="I22" s="86" t="n">
        <f aca="false">ROUND(31.08*Belarus*(1-E80),2)</f>
        <v>31.08</v>
      </c>
      <c r="J22" s="35"/>
      <c r="K22" s="35" t="n">
        <f aca="false">ROUND(32.3*Belarus*(1-$E$80),2)</f>
        <v>32.3</v>
      </c>
      <c r="L22" s="35"/>
      <c r="M22" s="35"/>
    </row>
    <row r="23" s="27" customFormat="true" ht="15.75" hidden="false" customHeight="true" outlineLevel="0" collapsed="false">
      <c r="A23" s="83"/>
      <c r="B23" s="84" t="s">
        <v>168</v>
      </c>
      <c r="C23" s="16" t="s">
        <v>188</v>
      </c>
      <c r="D23" s="76" t="s">
        <v>183</v>
      </c>
      <c r="E23" s="36" t="s">
        <v>187</v>
      </c>
      <c r="F23" s="37" t="n">
        <v>352</v>
      </c>
      <c r="G23" s="37" t="n">
        <v>1320</v>
      </c>
      <c r="H23" s="37" t="s">
        <v>74</v>
      </c>
      <c r="I23" s="35" t="n">
        <f aca="false">ROUND(23.38*Belarus*(1-E80),2)</f>
        <v>23.38</v>
      </c>
      <c r="J23" s="35"/>
      <c r="K23" s="35" t="n">
        <f aca="false">ROUND(23.88*Belarus*(1-$E$80),2)</f>
        <v>23.88</v>
      </c>
      <c r="L23" s="35"/>
      <c r="M23" s="35"/>
    </row>
    <row r="24" s="27" customFormat="true" ht="15.75" hidden="false" customHeight="true" outlineLevel="0" collapsed="false">
      <c r="A24" s="83"/>
      <c r="B24" s="84" t="s">
        <v>168</v>
      </c>
      <c r="C24" s="16" t="s">
        <v>189</v>
      </c>
      <c r="D24" s="76" t="s">
        <v>183</v>
      </c>
      <c r="E24" s="36" t="s">
        <v>187</v>
      </c>
      <c r="F24" s="37" t="n">
        <v>352</v>
      </c>
      <c r="G24" s="37" t="n">
        <v>1320</v>
      </c>
      <c r="H24" s="37" t="s">
        <v>74</v>
      </c>
      <c r="I24" s="35" t="s">
        <v>73</v>
      </c>
      <c r="J24" s="35"/>
      <c r="K24" s="35" t="s">
        <v>73</v>
      </c>
      <c r="L24" s="35"/>
      <c r="M24" s="35"/>
    </row>
    <row r="25" s="27" customFormat="true" ht="15.75" hidden="false" customHeight="true" outlineLevel="0" collapsed="false">
      <c r="A25" s="83"/>
      <c r="B25" s="84" t="s">
        <v>168</v>
      </c>
      <c r="C25" s="16" t="s">
        <v>190</v>
      </c>
      <c r="D25" s="76" t="s">
        <v>183</v>
      </c>
      <c r="E25" s="36" t="s">
        <v>187</v>
      </c>
      <c r="F25" s="37" t="n">
        <v>352</v>
      </c>
      <c r="G25" s="37" t="n">
        <v>1320</v>
      </c>
      <c r="H25" s="37" t="s">
        <v>74</v>
      </c>
      <c r="I25" s="35" t="n">
        <f aca="false">ROUND(28.08*Belarus*(1-E80),2)</f>
        <v>28.08</v>
      </c>
      <c r="J25" s="35"/>
      <c r="K25" s="35" t="n">
        <f aca="false">ROUND(28.58*Belarus*(1-$E$80),2)</f>
        <v>28.58</v>
      </c>
      <c r="L25" s="35"/>
      <c r="M25" s="35"/>
    </row>
    <row r="26" s="27" customFormat="true" ht="15.75" hidden="false" customHeight="true" outlineLevel="0" collapsed="false">
      <c r="A26" s="83"/>
      <c r="B26" s="16" t="s">
        <v>164</v>
      </c>
      <c r="C26" s="16" t="s">
        <v>191</v>
      </c>
      <c r="D26" s="76" t="s">
        <v>183</v>
      </c>
      <c r="E26" s="36" t="s">
        <v>187</v>
      </c>
      <c r="F26" s="37" t="n">
        <v>352</v>
      </c>
      <c r="G26" s="37" t="n">
        <v>1320</v>
      </c>
      <c r="H26" s="37" t="s">
        <v>74</v>
      </c>
      <c r="I26" s="35" t="n">
        <f aca="false">ROUND(32.35*Belarus*(1-E80),2)</f>
        <v>32.35</v>
      </c>
      <c r="J26" s="35"/>
      <c r="K26" s="35" t="n">
        <f aca="false">ROUND(32.85*Belarus*(1-$E$80),2)</f>
        <v>32.85</v>
      </c>
      <c r="L26" s="35"/>
      <c r="M26" s="35"/>
    </row>
    <row r="27" s="27" customFormat="true" ht="15.75" hidden="false" customHeight="true" outlineLevel="0" collapsed="false">
      <c r="A27" s="83"/>
      <c r="B27" s="16" t="s">
        <v>164</v>
      </c>
      <c r="C27" s="16" t="s">
        <v>192</v>
      </c>
      <c r="D27" s="76" t="s">
        <v>183</v>
      </c>
      <c r="E27" s="36" t="s">
        <v>187</v>
      </c>
      <c r="F27" s="37" t="n">
        <v>352</v>
      </c>
      <c r="G27" s="37" t="n">
        <v>1320</v>
      </c>
      <c r="H27" s="37" t="s">
        <v>74</v>
      </c>
      <c r="I27" s="35" t="n">
        <f aca="false">ROUND(39.12*Belarus*(1-E80),2)</f>
        <v>39.12</v>
      </c>
      <c r="J27" s="35"/>
      <c r="K27" s="35" t="n">
        <f aca="false">ROUND(39.62*Belarus*(1-$E$80),2)</f>
        <v>39.62</v>
      </c>
      <c r="L27" s="35"/>
      <c r="M27" s="35"/>
    </row>
    <row r="28" s="27" customFormat="true" ht="15.75" hidden="false" customHeight="true" outlineLevel="0" collapsed="false">
      <c r="A28" s="83"/>
      <c r="B28" s="16" t="s">
        <v>172</v>
      </c>
      <c r="C28" s="84" t="s">
        <v>193</v>
      </c>
      <c r="D28" s="76" t="s">
        <v>183</v>
      </c>
      <c r="E28" s="36" t="s">
        <v>194</v>
      </c>
      <c r="F28" s="37" t="n">
        <v>352</v>
      </c>
      <c r="G28" s="37" t="n">
        <v>1320</v>
      </c>
      <c r="H28" s="37" t="s">
        <v>74</v>
      </c>
      <c r="I28" s="35" t="n">
        <f aca="false">ROUND(50.47*Belarus*(1-E81),2)</f>
        <v>50.47</v>
      </c>
      <c r="J28" s="88"/>
      <c r="K28" s="35" t="n">
        <f aca="false">ROUND(50.97*Belarus*(1-$E$80),2)</f>
        <v>50.97</v>
      </c>
      <c r="L28" s="35"/>
      <c r="M28" s="35"/>
    </row>
    <row r="29" s="27" customFormat="true" ht="15.75" hidden="false" customHeight="true" outlineLevel="0" collapsed="false">
      <c r="A29" s="83"/>
      <c r="B29" s="83"/>
      <c r="C29" s="83"/>
      <c r="D29" s="83"/>
      <c r="E29" s="83"/>
      <c r="F29" s="83"/>
      <c r="G29" s="83"/>
      <c r="H29" s="83"/>
      <c r="I29" s="33" t="s">
        <v>160</v>
      </c>
      <c r="J29" s="89" t="s">
        <v>195</v>
      </c>
      <c r="K29" s="89"/>
      <c r="L29" s="89"/>
      <c r="M29" s="89"/>
    </row>
    <row r="30" s="27" customFormat="true" ht="15.75" hidden="false" customHeight="true" outlineLevel="0" collapsed="false">
      <c r="A30" s="83"/>
      <c r="B30" s="16" t="s">
        <v>168</v>
      </c>
      <c r="C30" s="84" t="s">
        <v>196</v>
      </c>
      <c r="D30" s="90" t="s">
        <v>166</v>
      </c>
      <c r="E30" s="36" t="s">
        <v>197</v>
      </c>
      <c r="F30" s="37" t="n">
        <v>480</v>
      </c>
      <c r="G30" s="37" t="n">
        <v>1330</v>
      </c>
      <c r="H30" s="37" t="s">
        <v>74</v>
      </c>
      <c r="I30" s="35" t="s">
        <v>73</v>
      </c>
      <c r="J30" s="86" t="s">
        <v>73</v>
      </c>
      <c r="K30" s="86"/>
      <c r="L30" s="86"/>
      <c r="M30" s="86"/>
    </row>
    <row r="31" s="27" customFormat="true" ht="15.75" hidden="false" customHeight="true" outlineLevel="0" collapsed="false">
      <c r="A31" s="83"/>
      <c r="B31" s="16" t="s">
        <v>168</v>
      </c>
      <c r="C31" s="84" t="s">
        <v>198</v>
      </c>
      <c r="D31" s="90" t="s">
        <v>166</v>
      </c>
      <c r="E31" s="36" t="s">
        <v>197</v>
      </c>
      <c r="F31" s="37" t="n">
        <v>480</v>
      </c>
      <c r="G31" s="37" t="n">
        <v>1330</v>
      </c>
      <c r="H31" s="37" t="s">
        <v>74</v>
      </c>
      <c r="I31" s="35" t="s">
        <v>73</v>
      </c>
      <c r="J31" s="86" t="n">
        <f aca="false">ROUND(17.85*Belarus*(1-$E$80),2)</f>
        <v>17.85</v>
      </c>
      <c r="K31" s="86"/>
      <c r="L31" s="86"/>
      <c r="M31" s="86"/>
    </row>
    <row r="32" s="27" customFormat="true" ht="15.75" hidden="false" customHeight="true" outlineLevel="0" collapsed="false">
      <c r="A32" s="83"/>
      <c r="B32" s="16" t="s">
        <v>168</v>
      </c>
      <c r="C32" s="84" t="s">
        <v>199</v>
      </c>
      <c r="D32" s="90" t="s">
        <v>166</v>
      </c>
      <c r="E32" s="36" t="s">
        <v>197</v>
      </c>
      <c r="F32" s="37" t="n">
        <v>480</v>
      </c>
      <c r="G32" s="37" t="n">
        <v>1330</v>
      </c>
      <c r="H32" s="37" t="s">
        <v>74</v>
      </c>
      <c r="I32" s="35" t="s">
        <v>73</v>
      </c>
      <c r="J32" s="86" t="s">
        <v>73</v>
      </c>
      <c r="K32" s="86"/>
      <c r="L32" s="86"/>
      <c r="M32" s="86"/>
    </row>
    <row r="33" s="27" customFormat="true" ht="20.25" hidden="false" customHeight="true" outlineLevel="0" collapsed="false">
      <c r="A33" s="35" t="s">
        <v>200</v>
      </c>
      <c r="B33" s="35"/>
      <c r="C33" s="35"/>
      <c r="D33" s="35"/>
      <c r="E33" s="35"/>
      <c r="F33" s="35"/>
      <c r="G33" s="35"/>
      <c r="H33" s="35"/>
      <c r="I33" s="35"/>
      <c r="J33" s="35"/>
      <c r="K33" s="35"/>
      <c r="L33" s="35"/>
      <c r="M33" s="35"/>
    </row>
    <row r="34" s="27" customFormat="true" ht="22.5" hidden="false" customHeight="true" outlineLevel="0" collapsed="false">
      <c r="A34" s="91"/>
      <c r="B34" s="16" t="s">
        <v>164</v>
      </c>
      <c r="C34" s="16" t="s">
        <v>201</v>
      </c>
      <c r="D34" s="90" t="s">
        <v>166</v>
      </c>
      <c r="E34" s="36" t="s">
        <v>167</v>
      </c>
      <c r="F34" s="36" t="n">
        <v>480</v>
      </c>
      <c r="G34" s="36" t="n">
        <v>1250</v>
      </c>
      <c r="H34" s="37" t="s">
        <v>74</v>
      </c>
      <c r="I34" s="86" t="n">
        <f aca="false">ROUND(6.1*Belarus*(1-G80),2)</f>
        <v>6.1</v>
      </c>
      <c r="J34" s="35" t="n">
        <f aca="false">ROUND(10.25*Belarus*(1-G80),2)</f>
        <v>10.25</v>
      </c>
      <c r="K34" s="35"/>
      <c r="L34" s="35"/>
      <c r="M34" s="35"/>
    </row>
    <row r="35" s="27" customFormat="true" ht="21.75" hidden="false" customHeight="true" outlineLevel="0" collapsed="false">
      <c r="A35" s="91"/>
      <c r="B35" s="16" t="s">
        <v>164</v>
      </c>
      <c r="C35" s="16" t="s">
        <v>202</v>
      </c>
      <c r="D35" s="90" t="s">
        <v>183</v>
      </c>
      <c r="E35" s="36" t="s">
        <v>184</v>
      </c>
      <c r="F35" s="36" t="n">
        <v>352</v>
      </c>
      <c r="G35" s="36" t="n">
        <v>1250</v>
      </c>
      <c r="H35" s="37" t="s">
        <v>74</v>
      </c>
      <c r="I35" s="35" t="n">
        <f aca="false">ROUND(8.26*Belarus*(1-G80),2)</f>
        <v>8.26</v>
      </c>
      <c r="J35" s="35" t="n">
        <f aca="false">ROUND(12.69*Belarus*(1-G80),2)</f>
        <v>12.69</v>
      </c>
      <c r="K35" s="35"/>
      <c r="L35" s="35"/>
      <c r="M35" s="35"/>
    </row>
    <row r="36" s="27" customFormat="true" ht="25.5" hidden="false" customHeight="true" outlineLevel="0" collapsed="false">
      <c r="A36" s="91"/>
      <c r="B36" s="92" t="s">
        <v>203</v>
      </c>
      <c r="C36" s="92" t="s">
        <v>204</v>
      </c>
      <c r="D36" s="93" t="s">
        <v>205</v>
      </c>
      <c r="E36" s="73" t="s">
        <v>206</v>
      </c>
      <c r="F36" s="73" t="n">
        <v>224</v>
      </c>
      <c r="G36" s="73" t="n">
        <v>1040</v>
      </c>
      <c r="H36" s="94" t="s">
        <v>74</v>
      </c>
      <c r="I36" s="95" t="s">
        <v>73</v>
      </c>
      <c r="J36" s="58" t="n">
        <f aca="false">ROUND(18*Belarus*(1-G80),2)</f>
        <v>18</v>
      </c>
      <c r="K36" s="58"/>
      <c r="L36" s="58"/>
      <c r="M36" s="58"/>
    </row>
    <row r="37" s="27" customFormat="true" ht="25.5" hidden="false" customHeight="true" outlineLevel="0" collapsed="false">
      <c r="A37" s="91"/>
      <c r="B37" s="16" t="s">
        <v>164</v>
      </c>
      <c r="C37" s="16" t="s">
        <v>207</v>
      </c>
      <c r="D37" s="90" t="s">
        <v>166</v>
      </c>
      <c r="E37" s="36" t="s">
        <v>167</v>
      </c>
      <c r="F37" s="36" t="n">
        <v>480</v>
      </c>
      <c r="G37" s="36" t="n">
        <v>1250</v>
      </c>
      <c r="H37" s="94" t="s">
        <v>74</v>
      </c>
      <c r="I37" s="86" t="n">
        <f aca="false">ROUND(6.1*Belarus*(1-G80),2)</f>
        <v>6.1</v>
      </c>
      <c r="J37" s="35" t="s">
        <v>73</v>
      </c>
      <c r="K37" s="35"/>
      <c r="L37" s="35"/>
      <c r="M37" s="35"/>
    </row>
    <row r="38" s="27" customFormat="true" ht="20.25" hidden="false" customHeight="true" outlineLevel="0" collapsed="false">
      <c r="A38" s="35" t="s">
        <v>208</v>
      </c>
      <c r="B38" s="35"/>
      <c r="C38" s="35"/>
      <c r="D38" s="35"/>
      <c r="E38" s="35"/>
      <c r="F38" s="35"/>
      <c r="G38" s="35"/>
      <c r="H38" s="35"/>
      <c r="I38" s="35"/>
      <c r="J38" s="35"/>
      <c r="K38" s="35"/>
      <c r="L38" s="35"/>
      <c r="M38" s="35"/>
    </row>
    <row r="39" s="27" customFormat="true" ht="12.75" hidden="false" customHeight="true" outlineLevel="0" collapsed="false">
      <c r="A39" s="96"/>
      <c r="B39" s="16" t="s">
        <v>209</v>
      </c>
      <c r="C39" s="16" t="s">
        <v>165</v>
      </c>
      <c r="D39" s="90" t="s">
        <v>166</v>
      </c>
      <c r="E39" s="36" t="n">
        <v>3.4</v>
      </c>
      <c r="F39" s="36" t="n">
        <v>420</v>
      </c>
      <c r="G39" s="36" t="n">
        <v>1520</v>
      </c>
      <c r="H39" s="37" t="s">
        <v>74</v>
      </c>
      <c r="I39" s="35" t="n">
        <f aca="false">ROUND(14.12*Belarus*(1-H80),2)</f>
        <v>14.12</v>
      </c>
      <c r="J39" s="85"/>
      <c r="K39" s="35" t="s">
        <v>73</v>
      </c>
      <c r="L39" s="35"/>
      <c r="M39" s="35"/>
    </row>
    <row r="40" s="27" customFormat="true" ht="12.75" hidden="false" customHeight="true" outlineLevel="0" collapsed="false">
      <c r="A40" s="96"/>
      <c r="B40" s="16" t="s">
        <v>210</v>
      </c>
      <c r="C40" s="16" t="s">
        <v>165</v>
      </c>
      <c r="D40" s="90" t="s">
        <v>166</v>
      </c>
      <c r="E40" s="36" t="n">
        <v>3.4</v>
      </c>
      <c r="F40" s="36" t="n">
        <v>420</v>
      </c>
      <c r="G40" s="36" t="n">
        <v>1520</v>
      </c>
      <c r="H40" s="37" t="s">
        <v>74</v>
      </c>
      <c r="I40" s="35" t="n">
        <f aca="false">ROUND(14.64*Belarus*(1-H80),2)</f>
        <v>14.64</v>
      </c>
      <c r="J40" s="85"/>
      <c r="K40" s="35" t="s">
        <v>73</v>
      </c>
      <c r="L40" s="35"/>
      <c r="M40" s="35"/>
    </row>
    <row r="41" s="27" customFormat="true" ht="12.75" hidden="false" customHeight="true" outlineLevel="0" collapsed="false">
      <c r="A41" s="96"/>
      <c r="B41" s="97" t="s">
        <v>211</v>
      </c>
      <c r="C41" s="97" t="s">
        <v>212</v>
      </c>
      <c r="D41" s="90" t="s">
        <v>166</v>
      </c>
      <c r="E41" s="90" t="n">
        <v>3.4</v>
      </c>
      <c r="F41" s="90" t="n">
        <v>420</v>
      </c>
      <c r="G41" s="90" t="n">
        <v>1520</v>
      </c>
      <c r="H41" s="98" t="s">
        <v>74</v>
      </c>
      <c r="I41" s="35" t="n">
        <f aca="false">ROUND(15.61*Belarus*(1-H80),2)</f>
        <v>15.61</v>
      </c>
      <c r="J41" s="85"/>
      <c r="K41" s="35" t="s">
        <v>73</v>
      </c>
      <c r="L41" s="35"/>
      <c r="M41" s="35"/>
    </row>
    <row r="42" s="27" customFormat="true" ht="12.75" hidden="false" customHeight="true" outlineLevel="0" collapsed="false">
      <c r="A42" s="96"/>
      <c r="B42" s="97" t="s">
        <v>213</v>
      </c>
      <c r="C42" s="97" t="s">
        <v>212</v>
      </c>
      <c r="D42" s="90" t="s">
        <v>166</v>
      </c>
      <c r="E42" s="90" t="n">
        <v>3.4</v>
      </c>
      <c r="F42" s="90" t="n">
        <v>420</v>
      </c>
      <c r="G42" s="90" t="n">
        <v>1520</v>
      </c>
      <c r="H42" s="98" t="s">
        <v>74</v>
      </c>
      <c r="I42" s="35" t="n">
        <f aca="false">ROUND(16.73*Belarus*(1-H80),2)</f>
        <v>16.73</v>
      </c>
      <c r="J42" s="35"/>
      <c r="K42" s="35" t="s">
        <v>73</v>
      </c>
      <c r="L42" s="35"/>
      <c r="M42" s="35"/>
    </row>
    <row r="43" s="27" customFormat="true" ht="12.75" hidden="false" customHeight="true" outlineLevel="0" collapsed="false">
      <c r="A43" s="96"/>
      <c r="B43" s="97" t="s">
        <v>214</v>
      </c>
      <c r="C43" s="97" t="s">
        <v>182</v>
      </c>
      <c r="D43" s="90" t="s">
        <v>183</v>
      </c>
      <c r="E43" s="90" t="n">
        <v>4.5</v>
      </c>
      <c r="F43" s="90" t="n">
        <v>352</v>
      </c>
      <c r="G43" s="90" t="n">
        <v>1640</v>
      </c>
      <c r="H43" s="98" t="s">
        <v>74</v>
      </c>
      <c r="I43" s="35" t="n">
        <f aca="false">ROUND(18.21*Belarus*(1-H80),2)</f>
        <v>18.21</v>
      </c>
      <c r="J43" s="35"/>
      <c r="K43" s="35" t="s">
        <v>73</v>
      </c>
      <c r="L43" s="35"/>
      <c r="M43" s="35"/>
    </row>
    <row r="44" s="27" customFormat="true" ht="12.75" hidden="false" customHeight="true" outlineLevel="0" collapsed="false">
      <c r="A44" s="96"/>
      <c r="B44" s="97" t="s">
        <v>210</v>
      </c>
      <c r="C44" s="97" t="s">
        <v>182</v>
      </c>
      <c r="D44" s="90" t="s">
        <v>183</v>
      </c>
      <c r="E44" s="90" t="n">
        <v>4.5</v>
      </c>
      <c r="F44" s="90" t="n">
        <v>352</v>
      </c>
      <c r="G44" s="90" t="n">
        <v>1640</v>
      </c>
      <c r="H44" s="98" t="s">
        <v>74</v>
      </c>
      <c r="I44" s="35" t="n">
        <f aca="false">ROUND(20.44*Belarus*(1-H80),2)</f>
        <v>20.44</v>
      </c>
      <c r="J44" s="35"/>
      <c r="K44" s="35" t="s">
        <v>73</v>
      </c>
      <c r="L44" s="35"/>
      <c r="M44" s="35"/>
    </row>
    <row r="45" s="27" customFormat="true" ht="12.75" hidden="false" customHeight="true" outlineLevel="0" collapsed="false">
      <c r="A45" s="96"/>
      <c r="B45" s="97" t="s">
        <v>211</v>
      </c>
      <c r="C45" s="97" t="s">
        <v>182</v>
      </c>
      <c r="D45" s="90" t="s">
        <v>183</v>
      </c>
      <c r="E45" s="90" t="n">
        <v>4.5</v>
      </c>
      <c r="F45" s="90" t="n">
        <v>352</v>
      </c>
      <c r="G45" s="90" t="n">
        <v>1640</v>
      </c>
      <c r="H45" s="98" t="s">
        <v>74</v>
      </c>
      <c r="I45" s="35" t="n">
        <f aca="false">ROUND(21.58*Belarus*(1-H80),2)</f>
        <v>21.58</v>
      </c>
      <c r="J45" s="35"/>
      <c r="K45" s="35" t="s">
        <v>73</v>
      </c>
      <c r="L45" s="35"/>
      <c r="M45" s="35"/>
    </row>
    <row r="46" s="27" customFormat="true" ht="20.25" hidden="false" customHeight="true" outlineLevel="0" collapsed="false">
      <c r="A46" s="99" t="s">
        <v>215</v>
      </c>
      <c r="B46" s="99"/>
      <c r="C46" s="99"/>
      <c r="D46" s="99"/>
      <c r="E46" s="99"/>
      <c r="F46" s="99"/>
      <c r="G46" s="99"/>
      <c r="H46" s="99"/>
      <c r="I46" s="99"/>
      <c r="J46" s="99"/>
      <c r="K46" s="99"/>
      <c r="L46" s="99"/>
      <c r="M46" s="99"/>
    </row>
    <row r="47" s="27" customFormat="true" ht="20.25" hidden="false" customHeight="true" outlineLevel="0" collapsed="false">
      <c r="A47" s="99"/>
      <c r="B47" s="99"/>
      <c r="C47" s="99"/>
      <c r="D47" s="99"/>
      <c r="E47" s="99"/>
      <c r="F47" s="99"/>
      <c r="G47" s="99"/>
      <c r="H47" s="99"/>
      <c r="I47" s="99"/>
      <c r="J47" s="99"/>
      <c r="K47" s="99"/>
      <c r="L47" s="99"/>
      <c r="M47" s="99"/>
    </row>
    <row r="48" s="27" customFormat="true" ht="20.25" hidden="false" customHeight="true" outlineLevel="0" collapsed="false">
      <c r="A48" s="100"/>
      <c r="B48" s="38"/>
      <c r="C48" s="38"/>
      <c r="D48" s="38"/>
      <c r="E48" s="38"/>
      <c r="F48" s="38"/>
      <c r="G48" s="38"/>
      <c r="H48" s="38"/>
      <c r="I48" s="38"/>
      <c r="J48" s="38"/>
      <c r="K48" s="38"/>
      <c r="L48" s="38"/>
      <c r="M48" s="38"/>
    </row>
    <row r="49" s="27" customFormat="true" ht="21.75" hidden="false" customHeight="true" outlineLevel="0" collapsed="false">
      <c r="A49" s="30" t="s">
        <v>216</v>
      </c>
      <c r="B49" s="30"/>
      <c r="C49" s="30"/>
      <c r="D49" s="30"/>
      <c r="E49" s="30"/>
      <c r="F49" s="30"/>
      <c r="G49" s="30"/>
      <c r="H49" s="30"/>
      <c r="I49" s="30"/>
      <c r="J49" s="30"/>
      <c r="K49" s="30"/>
      <c r="L49" s="30"/>
      <c r="M49" s="30"/>
    </row>
    <row r="50" s="27" customFormat="true" ht="18" hidden="false" customHeight="true" outlineLevel="0" collapsed="false">
      <c r="H50" s="82"/>
      <c r="I50" s="31"/>
      <c r="J50" s="31"/>
      <c r="K50" s="31"/>
      <c r="L50" s="31" t="s">
        <v>53</v>
      </c>
      <c r="M50" s="69" t="n">
        <v>44378</v>
      </c>
    </row>
    <row r="51" s="27" customFormat="true" ht="18" hidden="false" customHeight="true" outlineLevel="0" collapsed="false">
      <c r="A51" s="33" t="s">
        <v>153</v>
      </c>
      <c r="B51" s="33" t="s">
        <v>154</v>
      </c>
      <c r="C51" s="33" t="s">
        <v>155</v>
      </c>
      <c r="D51" s="101"/>
      <c r="E51" s="33" t="s">
        <v>55</v>
      </c>
      <c r="F51" s="33" t="s">
        <v>158</v>
      </c>
      <c r="G51" s="33" t="s">
        <v>159</v>
      </c>
      <c r="H51" s="33" t="s">
        <v>61</v>
      </c>
      <c r="I51" s="33" t="s">
        <v>62</v>
      </c>
      <c r="J51" s="33"/>
      <c r="K51" s="33"/>
      <c r="L51" s="33"/>
      <c r="M51" s="33"/>
    </row>
    <row r="52" s="27" customFormat="true" ht="19.5" hidden="false" customHeight="true" outlineLevel="0" collapsed="false">
      <c r="A52" s="33"/>
      <c r="B52" s="33"/>
      <c r="C52" s="33"/>
      <c r="D52" s="102"/>
      <c r="E52" s="33"/>
      <c r="F52" s="33"/>
      <c r="G52" s="33"/>
      <c r="H52" s="33"/>
      <c r="I52" s="33" t="s">
        <v>160</v>
      </c>
      <c r="J52" s="33"/>
      <c r="K52" s="33" t="s">
        <v>217</v>
      </c>
      <c r="L52" s="33" t="s">
        <v>218</v>
      </c>
      <c r="M52" s="33" t="s">
        <v>219</v>
      </c>
    </row>
    <row r="53" s="27" customFormat="true" ht="20.25" hidden="false" customHeight="true" outlineLevel="0" collapsed="false">
      <c r="A53" s="35" t="s">
        <v>163</v>
      </c>
      <c r="B53" s="35"/>
      <c r="C53" s="35"/>
      <c r="D53" s="35"/>
      <c r="E53" s="35"/>
      <c r="F53" s="35"/>
      <c r="G53" s="35"/>
      <c r="H53" s="35"/>
      <c r="I53" s="35"/>
      <c r="J53" s="35"/>
      <c r="K53" s="35"/>
      <c r="L53" s="35"/>
      <c r="M53" s="35"/>
    </row>
    <row r="54" s="27" customFormat="true" ht="15.75" hidden="false" customHeight="true" outlineLevel="0" collapsed="false">
      <c r="A54" s="83"/>
      <c r="B54" s="90" t="s">
        <v>220</v>
      </c>
      <c r="C54" s="97" t="s">
        <v>221</v>
      </c>
      <c r="D54" s="97"/>
      <c r="E54" s="90" t="s">
        <v>166</v>
      </c>
      <c r="F54" s="90" t="n">
        <v>480</v>
      </c>
      <c r="G54" s="90" t="n">
        <v>1316</v>
      </c>
      <c r="H54" s="37" t="s">
        <v>74</v>
      </c>
      <c r="I54" s="35" t="n">
        <f aca="false">ROUND(N54*Belarus*(1-E81),2)</f>
        <v>18.84</v>
      </c>
      <c r="J54" s="35"/>
      <c r="K54" s="35" t="n">
        <f aca="false">ROUND(O54*Belarus*(1-E81),2)</f>
        <v>19.34</v>
      </c>
      <c r="L54" s="35" t="n">
        <f aca="false">ROUND(O54*Belarus*(1-E81),2)</f>
        <v>19.34</v>
      </c>
      <c r="M54" s="35" t="n">
        <f aca="false">ROUND(O54*Belarus*(1-E81),2)</f>
        <v>19.34</v>
      </c>
      <c r="N54" s="27" t="n">
        <v>18.84</v>
      </c>
      <c r="O54" s="27" t="n">
        <v>19.34</v>
      </c>
    </row>
    <row r="55" s="27" customFormat="true" ht="15.75" hidden="false" customHeight="true" outlineLevel="0" collapsed="false">
      <c r="A55" s="83"/>
      <c r="B55" s="90" t="s">
        <v>220</v>
      </c>
      <c r="C55" s="97" t="s">
        <v>222</v>
      </c>
      <c r="D55" s="97"/>
      <c r="E55" s="90" t="s">
        <v>166</v>
      </c>
      <c r="F55" s="90" t="n">
        <v>480</v>
      </c>
      <c r="G55" s="90" t="n">
        <v>1316</v>
      </c>
      <c r="H55" s="37" t="s">
        <v>74</v>
      </c>
      <c r="I55" s="86" t="n">
        <f aca="false">ROUND(N55*Belarus*(1-E81),2)</f>
        <v>19.84</v>
      </c>
      <c r="J55" s="86"/>
      <c r="K55" s="86" t="n">
        <f aca="false">ROUND(O55*Belarus*(1-E81),2)</f>
        <v>20.34</v>
      </c>
      <c r="L55" s="86" t="n">
        <f aca="false">ROUND(O55*Belarus*(1-E81),2)</f>
        <v>20.34</v>
      </c>
      <c r="M55" s="103" t="n">
        <f aca="false">ROUND(O55*Belarus*(1-E81),2)</f>
        <v>20.34</v>
      </c>
      <c r="N55" s="27" t="n">
        <v>19.84</v>
      </c>
      <c r="O55" s="27" t="n">
        <v>20.34</v>
      </c>
    </row>
    <row r="56" s="27" customFormat="true" ht="15.75" hidden="false" customHeight="true" outlineLevel="0" collapsed="false">
      <c r="A56" s="83"/>
      <c r="B56" s="90" t="s">
        <v>220</v>
      </c>
      <c r="C56" s="97" t="s">
        <v>223</v>
      </c>
      <c r="D56" s="97"/>
      <c r="E56" s="90" t="s">
        <v>166</v>
      </c>
      <c r="F56" s="90" t="n">
        <v>480</v>
      </c>
      <c r="G56" s="90" t="n">
        <v>1316</v>
      </c>
      <c r="H56" s="37" t="s">
        <v>74</v>
      </c>
      <c r="I56" s="35" t="n">
        <f aca="false">ROUND(N56*Belarus*(1-E81),2)</f>
        <v>23.22</v>
      </c>
      <c r="J56" s="35"/>
      <c r="K56" s="35" t="n">
        <f aca="false">ROUND(O56*Belarus*(1-E81),2)</f>
        <v>23.72</v>
      </c>
      <c r="L56" s="35" t="n">
        <f aca="false">ROUND(O56*Belarus*(1-E81),2)</f>
        <v>23.72</v>
      </c>
      <c r="M56" s="103" t="n">
        <f aca="false">ROUND(O56*Belarus*(1-E81),2)</f>
        <v>23.72</v>
      </c>
      <c r="N56" s="27" t="n">
        <v>23.22</v>
      </c>
      <c r="O56" s="27" t="n">
        <v>23.72</v>
      </c>
    </row>
    <row r="57" s="27" customFormat="true" ht="15.75" hidden="false" customHeight="true" outlineLevel="0" collapsed="false">
      <c r="A57" s="83"/>
      <c r="B57" s="90" t="s">
        <v>224</v>
      </c>
      <c r="C57" s="97" t="s">
        <v>225</v>
      </c>
      <c r="D57" s="97"/>
      <c r="E57" s="90" t="s">
        <v>166</v>
      </c>
      <c r="F57" s="90" t="n">
        <v>480</v>
      </c>
      <c r="G57" s="90" t="n">
        <v>1316</v>
      </c>
      <c r="H57" s="37" t="s">
        <v>74</v>
      </c>
      <c r="I57" s="86" t="n">
        <f aca="false">ROUND(N57*Belarus*(1-E81),2)</f>
        <v>25.92</v>
      </c>
      <c r="J57" s="86"/>
      <c r="K57" s="86" t="n">
        <f aca="false">ROUND(O57*Belarus*(1-E81),2)</f>
        <v>26.42</v>
      </c>
      <c r="L57" s="86" t="n">
        <f aca="false">ROUND(O57*Belarus*(1-E81),2)</f>
        <v>26.42</v>
      </c>
      <c r="M57" s="86" t="n">
        <f aca="false">ROUND(O57*Belarus*(1-E81),2)</f>
        <v>26.42</v>
      </c>
      <c r="N57" s="27" t="n">
        <v>25.92</v>
      </c>
      <c r="O57" s="27" t="n">
        <v>26.42</v>
      </c>
    </row>
    <row r="58" s="27" customFormat="true" ht="15.75" hidden="false" customHeight="true" outlineLevel="0" collapsed="false">
      <c r="A58" s="83"/>
      <c r="B58" s="90" t="s">
        <v>220</v>
      </c>
      <c r="C58" s="97" t="s">
        <v>226</v>
      </c>
      <c r="D58" s="97"/>
      <c r="E58" s="90" t="s">
        <v>166</v>
      </c>
      <c r="F58" s="90" t="n">
        <v>480</v>
      </c>
      <c r="G58" s="90" t="n">
        <v>1370</v>
      </c>
      <c r="H58" s="37" t="s">
        <v>74</v>
      </c>
      <c r="I58" s="86" t="n">
        <f aca="false">ROUND(N58*Belarus*(1-E81),2)</f>
        <v>23.46</v>
      </c>
      <c r="J58" s="86"/>
      <c r="K58" s="86" t="n">
        <f aca="false">ROUND(O58*Belarus*(1-E81),2)</f>
        <v>23.96</v>
      </c>
      <c r="L58" s="86" t="n">
        <f aca="false">ROUND(O58*Belarus*(1-E81),2)</f>
        <v>23.96</v>
      </c>
      <c r="M58" s="86" t="n">
        <f aca="false">ROUND(O58*Belarus*(1-E81),2)</f>
        <v>23.96</v>
      </c>
      <c r="N58" s="27" t="n">
        <v>23.46</v>
      </c>
      <c r="O58" s="27" t="n">
        <v>23.96</v>
      </c>
    </row>
    <row r="59" s="27" customFormat="true" ht="15.75" hidden="false" customHeight="true" outlineLevel="0" collapsed="false">
      <c r="A59" s="83"/>
      <c r="B59" s="90" t="s">
        <v>227</v>
      </c>
      <c r="C59" s="97" t="s">
        <v>228</v>
      </c>
      <c r="D59" s="97"/>
      <c r="E59" s="90" t="s">
        <v>166</v>
      </c>
      <c r="F59" s="90" t="n">
        <v>480</v>
      </c>
      <c r="G59" s="90" t="n">
        <v>1436</v>
      </c>
      <c r="H59" s="37" t="s">
        <v>74</v>
      </c>
      <c r="I59" s="86" t="n">
        <f aca="false">ROUND(N59*Belarus*(1-E81),2)</f>
        <v>26.58</v>
      </c>
      <c r="J59" s="86"/>
      <c r="K59" s="86" t="n">
        <f aca="false">ROUND(O59*Belarus*(1-E81),2)</f>
        <v>27.08</v>
      </c>
      <c r="L59" s="86" t="n">
        <f aca="false">ROUND(O59*Belarus*(1-E81),2)</f>
        <v>27.08</v>
      </c>
      <c r="M59" s="86" t="n">
        <f aca="false">ROUND(O59*Belarus*(1-E81),2)</f>
        <v>27.08</v>
      </c>
      <c r="N59" s="27" t="n">
        <v>26.58</v>
      </c>
      <c r="O59" s="27" t="n">
        <v>27.08</v>
      </c>
    </row>
    <row r="60" s="27" customFormat="true" ht="15.75" hidden="false" customHeight="true" outlineLevel="0" collapsed="false">
      <c r="A60" s="83"/>
      <c r="B60" s="90" t="s">
        <v>224</v>
      </c>
      <c r="C60" s="97" t="s">
        <v>229</v>
      </c>
      <c r="D60" s="97"/>
      <c r="E60" s="90" t="s">
        <v>166</v>
      </c>
      <c r="F60" s="90" t="n">
        <v>480</v>
      </c>
      <c r="G60" s="90" t="n">
        <v>1316</v>
      </c>
      <c r="H60" s="37" t="s">
        <v>74</v>
      </c>
      <c r="I60" s="86" t="n">
        <f aca="false">ROUND(N60*Belarus*(1-E81),2)</f>
        <v>32.98</v>
      </c>
      <c r="J60" s="86"/>
      <c r="K60" s="86" t="n">
        <f aca="false">ROUND(O60*Belarus*(1-E81),2)</f>
        <v>33.48</v>
      </c>
      <c r="L60" s="86" t="n">
        <f aca="false">ROUND(O60*Belarus*(1-E81),2)</f>
        <v>33.48</v>
      </c>
      <c r="M60" s="86" t="n">
        <f aca="false">ROUND(O60*Belarus*(1-E81),2)</f>
        <v>33.48</v>
      </c>
      <c r="N60" s="27" t="n">
        <v>32.98</v>
      </c>
      <c r="O60" s="27" t="n">
        <v>33.48</v>
      </c>
    </row>
    <row r="61" s="27" customFormat="true" ht="15.75" hidden="false" customHeight="true" outlineLevel="0" collapsed="false">
      <c r="A61" s="83"/>
      <c r="B61" s="90" t="s">
        <v>220</v>
      </c>
      <c r="C61" s="97" t="s">
        <v>230</v>
      </c>
      <c r="D61" s="97"/>
      <c r="E61" s="90" t="s">
        <v>183</v>
      </c>
      <c r="F61" s="90" t="n">
        <v>384</v>
      </c>
      <c r="G61" s="90" t="n">
        <v>1414</v>
      </c>
      <c r="H61" s="37" t="s">
        <v>74</v>
      </c>
      <c r="I61" s="86" t="n">
        <f aca="false">ROUND(N61*Belarus*(1-E81),2)</f>
        <v>25.43</v>
      </c>
      <c r="J61" s="86"/>
      <c r="K61" s="35" t="s">
        <v>73</v>
      </c>
      <c r="L61" s="35" t="s">
        <v>73</v>
      </c>
      <c r="M61" s="103" t="s">
        <v>73</v>
      </c>
      <c r="N61" s="27" t="n">
        <v>25.43</v>
      </c>
    </row>
    <row r="62" s="27" customFormat="true" ht="15.75" hidden="false" customHeight="true" outlineLevel="0" collapsed="false">
      <c r="A62" s="83"/>
      <c r="B62" s="90" t="s">
        <v>220</v>
      </c>
      <c r="C62" s="97" t="s">
        <v>231</v>
      </c>
      <c r="D62" s="97"/>
      <c r="E62" s="90" t="s">
        <v>183</v>
      </c>
      <c r="F62" s="90" t="n">
        <v>320</v>
      </c>
      <c r="G62" s="90" t="n">
        <v>1184</v>
      </c>
      <c r="H62" s="37" t="s">
        <v>74</v>
      </c>
      <c r="I62" s="86" t="n">
        <f aca="false">ROUND(N62*Belarus*(1-E81),2)</f>
        <v>26.78</v>
      </c>
      <c r="J62" s="86"/>
      <c r="K62" s="35" t="s">
        <v>73</v>
      </c>
      <c r="L62" s="35" t="s">
        <v>73</v>
      </c>
      <c r="M62" s="103" t="s">
        <v>73</v>
      </c>
      <c r="N62" s="27" t="n">
        <v>26.78</v>
      </c>
    </row>
    <row r="63" s="27" customFormat="true" ht="15.75" hidden="false" customHeight="true" outlineLevel="0" collapsed="false">
      <c r="A63" s="83"/>
      <c r="B63" s="90" t="s">
        <v>220</v>
      </c>
      <c r="C63" s="97" t="s">
        <v>232</v>
      </c>
      <c r="D63" s="97"/>
      <c r="E63" s="90" t="s">
        <v>183</v>
      </c>
      <c r="F63" s="90" t="n">
        <v>320</v>
      </c>
      <c r="G63" s="90" t="n">
        <v>1184</v>
      </c>
      <c r="H63" s="37" t="s">
        <v>74</v>
      </c>
      <c r="I63" s="35" t="n">
        <f aca="false">ROUND(N63*Belarus*(1-E81),2)</f>
        <v>31.35</v>
      </c>
      <c r="J63" s="35"/>
      <c r="K63" s="35" t="s">
        <v>73</v>
      </c>
      <c r="L63" s="35" t="s">
        <v>73</v>
      </c>
      <c r="M63" s="103" t="s">
        <v>73</v>
      </c>
      <c r="N63" s="27" t="n">
        <v>31.35</v>
      </c>
    </row>
    <row r="64" s="27" customFormat="true" ht="20.25" hidden="false" customHeight="true" outlineLevel="0" collapsed="false">
      <c r="A64" s="83"/>
      <c r="B64" s="90" t="s">
        <v>224</v>
      </c>
      <c r="C64" s="97" t="s">
        <v>233</v>
      </c>
      <c r="D64" s="97"/>
      <c r="E64" s="90" t="s">
        <v>183</v>
      </c>
      <c r="F64" s="90" t="n">
        <v>320</v>
      </c>
      <c r="G64" s="90" t="n">
        <v>1184</v>
      </c>
      <c r="H64" s="37" t="s">
        <v>74</v>
      </c>
      <c r="I64" s="35" t="n">
        <f aca="false">ROUND(N64*Belarus*(1-E81),2)</f>
        <v>34.99</v>
      </c>
      <c r="J64" s="35"/>
      <c r="K64" s="35" t="s">
        <v>73</v>
      </c>
      <c r="L64" s="35" t="s">
        <v>73</v>
      </c>
      <c r="M64" s="103" t="s">
        <v>73</v>
      </c>
      <c r="N64" s="27" t="n">
        <v>34.99</v>
      </c>
    </row>
    <row r="65" s="27" customFormat="true" ht="20.25" hidden="false" customHeight="true" outlineLevel="0" collapsed="false">
      <c r="A65" s="83"/>
      <c r="B65" s="90" t="s">
        <v>220</v>
      </c>
      <c r="C65" s="97" t="s">
        <v>234</v>
      </c>
      <c r="D65" s="97"/>
      <c r="E65" s="90" t="s">
        <v>183</v>
      </c>
      <c r="F65" s="90" t="n">
        <v>320</v>
      </c>
      <c r="G65" s="90" t="n">
        <v>1264</v>
      </c>
      <c r="H65" s="37" t="s">
        <v>74</v>
      </c>
      <c r="I65" s="35" t="n">
        <f aca="false">ROUND(N65*Belarus*(1-E81),2)</f>
        <v>31.67</v>
      </c>
      <c r="J65" s="35"/>
      <c r="K65" s="35" t="s">
        <v>73</v>
      </c>
      <c r="L65" s="35" t="s">
        <v>73</v>
      </c>
      <c r="M65" s="103" t="s">
        <v>73</v>
      </c>
      <c r="N65" s="27" t="n">
        <v>31.67</v>
      </c>
    </row>
    <row r="66" s="27" customFormat="true" ht="20.25" hidden="false" customHeight="true" outlineLevel="0" collapsed="false">
      <c r="A66" s="83"/>
      <c r="B66" s="90" t="s">
        <v>227</v>
      </c>
      <c r="C66" s="97" t="s">
        <v>235</v>
      </c>
      <c r="D66" s="97"/>
      <c r="E66" s="90" t="s">
        <v>183</v>
      </c>
      <c r="F66" s="90" t="n">
        <v>320</v>
      </c>
      <c r="G66" s="90" t="n">
        <v>1290</v>
      </c>
      <c r="H66" s="37" t="s">
        <v>74</v>
      </c>
      <c r="I66" s="35" t="n">
        <f aca="false">ROUND(N66*Belarus*(1-E81),2)</f>
        <v>35.88</v>
      </c>
      <c r="J66" s="35"/>
      <c r="K66" s="35" t="s">
        <v>73</v>
      </c>
      <c r="L66" s="35" t="s">
        <v>73</v>
      </c>
      <c r="M66" s="103" t="s">
        <v>73</v>
      </c>
      <c r="N66" s="27" t="n">
        <v>35.88</v>
      </c>
    </row>
    <row r="67" s="27" customFormat="true" ht="20.25" hidden="false" customHeight="true" outlineLevel="0" collapsed="false">
      <c r="A67" s="83"/>
      <c r="B67" s="90" t="s">
        <v>224</v>
      </c>
      <c r="C67" s="97" t="s">
        <v>236</v>
      </c>
      <c r="D67" s="97"/>
      <c r="E67" s="90" t="s">
        <v>183</v>
      </c>
      <c r="F67" s="90" t="n">
        <v>320</v>
      </c>
      <c r="G67" s="90" t="n">
        <v>1184</v>
      </c>
      <c r="H67" s="37" t="s">
        <v>74</v>
      </c>
      <c r="I67" s="35" t="n">
        <f aca="false">ROUND(N67*Belarus*(1-E81),2)</f>
        <v>44.52</v>
      </c>
      <c r="J67" s="35"/>
      <c r="K67" s="35" t="s">
        <v>73</v>
      </c>
      <c r="L67" s="35" t="s">
        <v>73</v>
      </c>
      <c r="M67" s="103" t="s">
        <v>73</v>
      </c>
      <c r="N67" s="27" t="n">
        <v>44.52</v>
      </c>
    </row>
    <row r="68" s="27" customFormat="true" ht="20.25" hidden="false" customHeight="true" outlineLevel="0" collapsed="false">
      <c r="A68" s="39"/>
      <c r="B68" s="39"/>
      <c r="C68" s="39"/>
      <c r="D68" s="39"/>
      <c r="E68" s="39"/>
      <c r="F68" s="39"/>
      <c r="G68" s="39"/>
      <c r="H68" s="39"/>
      <c r="I68" s="39"/>
      <c r="J68" s="39"/>
      <c r="K68" s="39"/>
      <c r="L68" s="39"/>
      <c r="M68" s="39"/>
    </row>
    <row r="69" s="27" customFormat="true" ht="20.25" hidden="false" customHeight="true" outlineLevel="0" collapsed="false">
      <c r="A69" s="33" t="s">
        <v>237</v>
      </c>
      <c r="B69" s="33"/>
      <c r="C69" s="33"/>
      <c r="D69" s="33"/>
      <c r="E69" s="33"/>
      <c r="F69" s="33"/>
      <c r="G69" s="33"/>
      <c r="H69" s="33"/>
      <c r="I69" s="33"/>
      <c r="J69" s="33"/>
      <c r="K69" s="33"/>
      <c r="L69" s="33"/>
      <c r="M69" s="33"/>
    </row>
    <row r="70" s="27" customFormat="true" ht="20.25" hidden="false" customHeight="true" outlineLevel="0" collapsed="false">
      <c r="A70" s="84" t="s">
        <v>238</v>
      </c>
      <c r="B70" s="84"/>
      <c r="C70" s="84"/>
      <c r="D70" s="84"/>
      <c r="E70" s="84"/>
      <c r="F70" s="84"/>
      <c r="G70" s="84"/>
      <c r="H70" s="84"/>
      <c r="I70" s="84"/>
      <c r="J70" s="84"/>
      <c r="K70" s="84"/>
      <c r="L70" s="84"/>
      <c r="M70" s="84"/>
    </row>
    <row r="71" s="27" customFormat="true" ht="20.25" hidden="false" customHeight="true" outlineLevel="0" collapsed="false">
      <c r="A71" s="84" t="s">
        <v>239</v>
      </c>
      <c r="B71" s="84"/>
      <c r="C71" s="84"/>
      <c r="D71" s="84"/>
      <c r="E71" s="84"/>
      <c r="F71" s="84"/>
      <c r="G71" s="84"/>
      <c r="H71" s="84"/>
      <c r="I71" s="84"/>
      <c r="J71" s="84"/>
      <c r="K71" s="84"/>
      <c r="L71" s="84"/>
      <c r="M71" s="84"/>
    </row>
    <row r="72" s="27" customFormat="true" ht="20.25" hidden="false" customHeight="true" outlineLevel="0" collapsed="false">
      <c r="A72" s="39"/>
      <c r="B72" s="39"/>
      <c r="C72" s="39"/>
      <c r="D72" s="39"/>
      <c r="E72" s="39"/>
      <c r="F72" s="39"/>
      <c r="G72" s="39"/>
      <c r="H72" s="39"/>
      <c r="I72" s="39"/>
      <c r="J72" s="39"/>
      <c r="K72" s="39"/>
      <c r="L72" s="39"/>
      <c r="M72" s="39"/>
    </row>
    <row r="73" s="27" customFormat="true" ht="20.25" hidden="false" customHeight="true" outlineLevel="0" collapsed="false">
      <c r="A73" s="39"/>
      <c r="B73" s="39"/>
      <c r="C73" s="39"/>
      <c r="D73" s="39"/>
      <c r="E73" s="39"/>
      <c r="F73" s="39"/>
      <c r="G73" s="39"/>
      <c r="H73" s="39"/>
      <c r="I73" s="39"/>
      <c r="J73" s="39"/>
      <c r="K73" s="39"/>
      <c r="L73" s="39"/>
      <c r="M73" s="39"/>
    </row>
    <row r="74" s="27" customFormat="true" ht="20.25" hidden="false" customHeight="true" outlineLevel="0" collapsed="false">
      <c r="A74" s="39"/>
      <c r="B74" s="39"/>
      <c r="C74" s="39"/>
      <c r="D74" s="39"/>
      <c r="E74" s="39"/>
      <c r="F74" s="39"/>
      <c r="G74" s="39"/>
      <c r="H74" s="39"/>
      <c r="I74" s="39"/>
      <c r="J74" s="39"/>
      <c r="K74" s="39"/>
      <c r="L74" s="39"/>
      <c r="M74" s="39"/>
    </row>
    <row r="75" s="27" customFormat="true" ht="20.25" hidden="false" customHeight="true" outlineLevel="0" collapsed="false">
      <c r="A75" s="39"/>
      <c r="B75" s="39"/>
      <c r="C75" s="39"/>
      <c r="D75" s="39"/>
      <c r="E75" s="39"/>
      <c r="F75" s="39"/>
      <c r="G75" s="39"/>
      <c r="H75" s="39"/>
      <c r="I75" s="39"/>
      <c r="J75" s="39"/>
      <c r="K75" s="39"/>
      <c r="L75" s="39"/>
      <c r="M75" s="39"/>
    </row>
    <row r="76" s="27" customFormat="true" ht="20.25" hidden="false" customHeight="true" outlineLevel="0" collapsed="false">
      <c r="A76" s="39"/>
      <c r="B76" s="39"/>
      <c r="C76" s="39"/>
      <c r="D76" s="39"/>
      <c r="E76" s="39"/>
      <c r="F76" s="39"/>
      <c r="G76" s="39"/>
      <c r="H76" s="39"/>
      <c r="I76" s="39"/>
      <c r="J76" s="39"/>
      <c r="K76" s="39"/>
      <c r="L76" s="39"/>
      <c r="M76" s="39"/>
    </row>
    <row r="77" s="27" customFormat="true" ht="20.25" hidden="false" customHeight="true" outlineLevel="0" collapsed="false">
      <c r="A77" s="39"/>
      <c r="B77" s="39"/>
      <c r="C77" s="39"/>
      <c r="D77" s="39"/>
      <c r="E77" s="39"/>
      <c r="F77" s="39"/>
      <c r="G77" s="39"/>
      <c r="H77" s="39"/>
      <c r="I77" s="39"/>
      <c r="J77" s="39"/>
      <c r="K77" s="39"/>
      <c r="L77" s="39"/>
      <c r="M77" s="39"/>
    </row>
    <row r="78" s="27" customFormat="true" ht="20.25" hidden="false" customHeight="true" outlineLevel="0" collapsed="false">
      <c r="A78" s="39"/>
      <c r="B78" s="39"/>
      <c r="C78" s="39"/>
      <c r="D78" s="39"/>
      <c r="E78" s="39"/>
      <c r="F78" s="39"/>
      <c r="G78" s="39"/>
      <c r="H78" s="39"/>
      <c r="I78" s="39"/>
      <c r="J78" s="39"/>
      <c r="K78" s="39"/>
      <c r="L78" s="39"/>
      <c r="M78" s="39"/>
    </row>
    <row r="79" s="27" customFormat="true" ht="20.25" hidden="false" customHeight="true" outlineLevel="0" collapsed="false">
      <c r="A79" s="44" t="s">
        <v>94</v>
      </c>
      <c r="B79" s="44"/>
      <c r="C79" s="44"/>
      <c r="D79" s="44"/>
      <c r="E79" s="44" t="s">
        <v>240</v>
      </c>
      <c r="F79" s="44"/>
      <c r="G79" s="104" t="s">
        <v>241</v>
      </c>
      <c r="H79" s="44" t="s">
        <v>242</v>
      </c>
      <c r="I79" s="44"/>
      <c r="J79" s="39"/>
      <c r="K79" s="39"/>
      <c r="L79" s="39"/>
      <c r="M79" s="39"/>
    </row>
    <row r="80" s="27" customFormat="true" ht="20.25" hidden="false" customHeight="true" outlineLevel="0" collapsed="false">
      <c r="A80" s="105" t="s">
        <v>243</v>
      </c>
      <c r="B80" s="105"/>
      <c r="C80" s="105"/>
      <c r="D80" s="106"/>
      <c r="E80" s="107" t="n">
        <v>0</v>
      </c>
      <c r="F80" s="107"/>
      <c r="G80" s="108" t="n">
        <v>0</v>
      </c>
      <c r="H80" s="107" t="n">
        <v>0</v>
      </c>
      <c r="I80" s="107"/>
      <c r="J80" s="39"/>
      <c r="K80" s="39"/>
      <c r="L80" s="39"/>
      <c r="M80" s="39"/>
    </row>
    <row r="81" s="27" customFormat="true" ht="20.25" hidden="false" customHeight="true" outlineLevel="0" collapsed="false">
      <c r="A81" s="105" t="s">
        <v>244</v>
      </c>
      <c r="B81" s="105"/>
      <c r="C81" s="105"/>
      <c r="D81" s="109"/>
      <c r="E81" s="107" t="n">
        <v>0</v>
      </c>
      <c r="F81" s="107"/>
      <c r="G81" s="108" t="s">
        <v>73</v>
      </c>
      <c r="H81" s="107" t="s">
        <v>73</v>
      </c>
      <c r="I81" s="107"/>
      <c r="J81" s="39"/>
      <c r="K81" s="39"/>
      <c r="L81" s="39"/>
      <c r="M81" s="39"/>
    </row>
    <row r="82" s="27" customFormat="true" ht="20.25" hidden="false" customHeight="true" outlineLevel="0" collapsed="false">
      <c r="A82" s="64"/>
      <c r="B82" s="64"/>
      <c r="C82" s="39"/>
      <c r="D82" s="39"/>
      <c r="E82" s="39"/>
      <c r="F82" s="39"/>
      <c r="G82" s="39"/>
      <c r="H82" s="39"/>
      <c r="I82" s="39"/>
      <c r="J82" s="39"/>
      <c r="K82" s="39"/>
      <c r="L82" s="39"/>
      <c r="M82" s="39"/>
    </row>
    <row r="83" s="27" customFormat="true" ht="20.25" hidden="false" customHeight="true" outlineLevel="0" collapsed="false">
      <c r="A83" s="65" t="s">
        <v>96</v>
      </c>
      <c r="B83" s="65"/>
      <c r="C83" s="39"/>
      <c r="D83" s="39"/>
      <c r="E83" s="39"/>
      <c r="F83" s="39"/>
      <c r="G83" s="39"/>
      <c r="H83" s="39"/>
      <c r="I83" s="39"/>
      <c r="J83" s="39"/>
      <c r="K83" s="39"/>
      <c r="L83" s="39"/>
      <c r="M83" s="39"/>
    </row>
    <row r="84" customFormat="false" ht="12.75" hidden="false" customHeight="true" outlineLevel="0" collapsed="false"/>
    <row r="88" customFormat="false" ht="15.75" hidden="false" customHeight="true" outlineLevel="0" collapsed="false"/>
  </sheetData>
  <mergeCells count="96">
    <mergeCell ref="A1:E1"/>
    <mergeCell ref="A3:M3"/>
    <mergeCell ref="A5:A6"/>
    <mergeCell ref="B5:B6"/>
    <mergeCell ref="C5:C6"/>
    <mergeCell ref="D5:D6"/>
    <mergeCell ref="E5:E6"/>
    <mergeCell ref="F5:F6"/>
    <mergeCell ref="G5:G6"/>
    <mergeCell ref="H5:H6"/>
    <mergeCell ref="I5:M5"/>
    <mergeCell ref="K6:M6"/>
    <mergeCell ref="A7:M7"/>
    <mergeCell ref="A8:A28"/>
    <mergeCell ref="K8:M8"/>
    <mergeCell ref="K9:M9"/>
    <mergeCell ref="K10:M10"/>
    <mergeCell ref="K11:M11"/>
    <mergeCell ref="K12:M12"/>
    <mergeCell ref="K13:M13"/>
    <mergeCell ref="K14:M14"/>
    <mergeCell ref="K15:M15"/>
    <mergeCell ref="K16:M16"/>
    <mergeCell ref="K17:M17"/>
    <mergeCell ref="K18:M18"/>
    <mergeCell ref="K19:M19"/>
    <mergeCell ref="K20:M20"/>
    <mergeCell ref="K21:M21"/>
    <mergeCell ref="K22:M22"/>
    <mergeCell ref="K23:M23"/>
    <mergeCell ref="K24:M24"/>
    <mergeCell ref="K25:M25"/>
    <mergeCell ref="K26:M26"/>
    <mergeCell ref="K27:M27"/>
    <mergeCell ref="K28:M28"/>
    <mergeCell ref="A29:H29"/>
    <mergeCell ref="J29:M29"/>
    <mergeCell ref="A30:A32"/>
    <mergeCell ref="J30:M30"/>
    <mergeCell ref="J31:M31"/>
    <mergeCell ref="J32:M32"/>
    <mergeCell ref="A33:M33"/>
    <mergeCell ref="A34:A37"/>
    <mergeCell ref="J34:M34"/>
    <mergeCell ref="J35:M35"/>
    <mergeCell ref="J36:M36"/>
    <mergeCell ref="J37:M37"/>
    <mergeCell ref="A38:M38"/>
    <mergeCell ref="A39:A45"/>
    <mergeCell ref="K39:M39"/>
    <mergeCell ref="K40:M40"/>
    <mergeCell ref="K41:M41"/>
    <mergeCell ref="K42:M42"/>
    <mergeCell ref="K43:M43"/>
    <mergeCell ref="K44:M44"/>
    <mergeCell ref="K45:M45"/>
    <mergeCell ref="A46:M46"/>
    <mergeCell ref="A47:M47"/>
    <mergeCell ref="A49:M49"/>
    <mergeCell ref="A51:A52"/>
    <mergeCell ref="B51:B52"/>
    <mergeCell ref="C51:C52"/>
    <mergeCell ref="E51:E52"/>
    <mergeCell ref="F51:F52"/>
    <mergeCell ref="G51:G52"/>
    <mergeCell ref="H51:H52"/>
    <mergeCell ref="I51:M51"/>
    <mergeCell ref="I52:J52"/>
    <mergeCell ref="A53:M53"/>
    <mergeCell ref="A54:A67"/>
    <mergeCell ref="I54:J54"/>
    <mergeCell ref="I55:J55"/>
    <mergeCell ref="I56:J56"/>
    <mergeCell ref="I57:J57"/>
    <mergeCell ref="I58:J58"/>
    <mergeCell ref="I59:J59"/>
    <mergeCell ref="I60:J60"/>
    <mergeCell ref="I61:J61"/>
    <mergeCell ref="I62:J62"/>
    <mergeCell ref="I63:J63"/>
    <mergeCell ref="I64:J64"/>
    <mergeCell ref="I65:J65"/>
    <mergeCell ref="I66:J66"/>
    <mergeCell ref="I67:J67"/>
    <mergeCell ref="A69:M69"/>
    <mergeCell ref="A70:M70"/>
    <mergeCell ref="A71:M71"/>
    <mergeCell ref="A79:C79"/>
    <mergeCell ref="E79:F79"/>
    <mergeCell ref="H79:I79"/>
    <mergeCell ref="A80:C80"/>
    <mergeCell ref="E80:F80"/>
    <mergeCell ref="H80:I80"/>
    <mergeCell ref="A81:C81"/>
    <mergeCell ref="E81:F81"/>
    <mergeCell ref="H81:I81"/>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tabColor rgb="FF99CC00"/>
    <pageSetUpPr fitToPage="true"/>
  </sheetPr>
  <dimension ref="A1:W93"/>
  <sheetViews>
    <sheetView showFormulas="false" showGridLines="true" showRowColHeaders="true" showZeros="true" rightToLeft="false" tabSelected="false" showOutlineSymbols="true" defaultGridColor="true" view="normal" topLeftCell="A1" colorId="64" zoomScale="75" zoomScaleNormal="75" zoomScalePageLayoutView="90" workbookViewId="0">
      <selection pane="topLeft" activeCell="A1" activeCellId="0" sqref="A1"/>
    </sheetView>
  </sheetViews>
  <sheetFormatPr defaultRowHeight="12.75" zeroHeight="false" outlineLevelRow="0" outlineLevelCol="0"/>
  <cols>
    <col collapsed="false" customWidth="true" hidden="false" outlineLevel="0" max="1" min="1" style="81" width="27.29"/>
    <col collapsed="false" customWidth="true" hidden="false" outlineLevel="0" max="2" min="2" style="81" width="29"/>
    <col collapsed="false" customWidth="true" hidden="false" outlineLevel="0" max="3" min="3" style="81" width="36.71"/>
    <col collapsed="false" customWidth="true" hidden="false" outlineLevel="0" max="5" min="4" style="81" width="14.28"/>
    <col collapsed="false" customWidth="true" hidden="false" outlineLevel="0" max="6" min="6" style="81" width="7.85"/>
    <col collapsed="false" customWidth="true" hidden="false" outlineLevel="0" max="7" min="7" style="81" width="11.28"/>
    <col collapsed="false" customWidth="true" hidden="false" outlineLevel="0" max="8" min="8" style="81" width="10.43"/>
    <col collapsed="false" customWidth="true" hidden="false" outlineLevel="0" max="9" min="9" style="81" width="9.71"/>
    <col collapsed="false" customWidth="true" hidden="false" outlineLevel="0" max="10" min="10" style="81" width="12.14"/>
    <col collapsed="false" customWidth="true" hidden="false" outlineLevel="0" max="11" min="11" style="27" width="9.43"/>
    <col collapsed="false" customWidth="true" hidden="false" outlineLevel="0" max="12" min="12" style="81" width="24.43"/>
    <col collapsed="false" customWidth="true" hidden="false" outlineLevel="0" max="13" min="13" style="81" width="17.57"/>
    <col collapsed="false" customWidth="true" hidden="false" outlineLevel="0" max="14" min="14" style="81" width="25.57"/>
    <col collapsed="false" customWidth="true" hidden="false" outlineLevel="0" max="18" min="15" style="81" width="9.43"/>
    <col collapsed="false" customWidth="true" hidden="false" outlineLevel="0" max="19" min="19" style="81" width="13.85"/>
    <col collapsed="false" customWidth="true" hidden="true" outlineLevel="0" max="20" min="20" style="27" width="9.14"/>
    <col collapsed="false" customWidth="true" hidden="false" outlineLevel="0" max="23" min="21" style="27" width="9.14"/>
    <col collapsed="false" customWidth="true" hidden="false" outlineLevel="0" max="1025" min="24" style="81" width="9.14"/>
  </cols>
  <sheetData>
    <row r="1" s="27" customFormat="true" ht="12.75" hidden="false" customHeight="false" outlineLevel="0" collapsed="false">
      <c r="A1" s="26" t="s">
        <v>0</v>
      </c>
      <c r="B1" s="26"/>
      <c r="C1" s="26"/>
      <c r="H1" s="26"/>
      <c r="I1" s="26"/>
      <c r="S1" s="110"/>
    </row>
    <row r="2" s="27" customFormat="true" ht="12.75" hidden="false" customHeight="false" outlineLevel="0" collapsed="false">
      <c r="F2" s="28"/>
      <c r="G2" s="28"/>
      <c r="H2" s="28"/>
      <c r="R2" s="28" t="s">
        <v>2</v>
      </c>
      <c r="S2" s="110" t="n">
        <v>44391</v>
      </c>
    </row>
    <row r="3" s="27" customFormat="true" ht="21.75" hidden="false" customHeight="true" outlineLevel="0" collapsed="false">
      <c r="A3" s="30" t="s">
        <v>245</v>
      </c>
      <c r="B3" s="30"/>
      <c r="C3" s="30"/>
      <c r="D3" s="30"/>
      <c r="E3" s="30"/>
      <c r="F3" s="30"/>
      <c r="G3" s="30"/>
      <c r="H3" s="30"/>
      <c r="I3" s="30"/>
      <c r="J3" s="30"/>
      <c r="L3" s="30" t="s">
        <v>246</v>
      </c>
      <c r="M3" s="30"/>
      <c r="N3" s="30"/>
      <c r="O3" s="30"/>
      <c r="P3" s="30"/>
      <c r="Q3" s="30"/>
      <c r="R3" s="30"/>
      <c r="S3" s="30"/>
    </row>
    <row r="4" s="27" customFormat="true" ht="18" hidden="false" customHeight="true" outlineLevel="0" collapsed="false">
      <c r="F4" s="82"/>
      <c r="G4" s="31"/>
      <c r="H4" s="31"/>
      <c r="I4" s="31" t="s">
        <v>247</v>
      </c>
      <c r="J4" s="69" t="n">
        <v>44389</v>
      </c>
      <c r="R4" s="31" t="s">
        <v>247</v>
      </c>
      <c r="S4" s="32" t="n">
        <v>44348</v>
      </c>
    </row>
    <row r="5" s="27" customFormat="true" ht="18" hidden="false" customHeight="true" outlineLevel="0" collapsed="false">
      <c r="A5" s="33" t="s">
        <v>153</v>
      </c>
      <c r="B5" s="33" t="s">
        <v>154</v>
      </c>
      <c r="C5" s="33" t="s">
        <v>155</v>
      </c>
      <c r="D5" s="33" t="s">
        <v>134</v>
      </c>
      <c r="E5" s="33" t="s">
        <v>248</v>
      </c>
      <c r="F5" s="33" t="s">
        <v>61</v>
      </c>
      <c r="G5" s="33" t="s">
        <v>62</v>
      </c>
      <c r="H5" s="33"/>
      <c r="I5" s="33"/>
      <c r="J5" s="33"/>
      <c r="L5" s="33" t="s">
        <v>153</v>
      </c>
      <c r="M5" s="33" t="s">
        <v>154</v>
      </c>
      <c r="N5" s="33" t="s">
        <v>155</v>
      </c>
      <c r="O5" s="33" t="s">
        <v>249</v>
      </c>
      <c r="P5" s="33" t="s">
        <v>250</v>
      </c>
      <c r="Q5" s="33" t="s">
        <v>251</v>
      </c>
      <c r="R5" s="33" t="s">
        <v>61</v>
      </c>
      <c r="S5" s="33" t="s">
        <v>62</v>
      </c>
    </row>
    <row r="6" s="27" customFormat="true" ht="37.5" hidden="false" customHeight="true" outlineLevel="0" collapsed="false">
      <c r="A6" s="33"/>
      <c r="B6" s="33"/>
      <c r="C6" s="33"/>
      <c r="D6" s="33"/>
      <c r="E6" s="33"/>
      <c r="F6" s="33"/>
      <c r="G6" s="33" t="s">
        <v>160</v>
      </c>
      <c r="H6" s="33" t="s">
        <v>252</v>
      </c>
      <c r="I6" s="33" t="s">
        <v>253</v>
      </c>
      <c r="J6" s="33" t="s">
        <v>254</v>
      </c>
      <c r="L6" s="33"/>
      <c r="M6" s="33"/>
      <c r="N6" s="33"/>
      <c r="O6" s="33"/>
      <c r="P6" s="33"/>
      <c r="Q6" s="33"/>
      <c r="R6" s="33"/>
      <c r="S6" s="33"/>
    </row>
    <row r="7" s="27" customFormat="true" ht="20.25" hidden="false" customHeight="true" outlineLevel="0" collapsed="false">
      <c r="A7" s="35" t="s">
        <v>163</v>
      </c>
      <c r="B7" s="35"/>
      <c r="C7" s="35"/>
      <c r="D7" s="35"/>
      <c r="E7" s="35"/>
      <c r="F7" s="35"/>
      <c r="G7" s="35"/>
      <c r="H7" s="35"/>
      <c r="I7" s="35"/>
      <c r="J7" s="35"/>
      <c r="L7" s="35" t="s">
        <v>255</v>
      </c>
      <c r="M7" s="35"/>
      <c r="N7" s="35"/>
      <c r="O7" s="35"/>
      <c r="P7" s="35"/>
      <c r="Q7" s="35"/>
      <c r="R7" s="35"/>
      <c r="S7" s="35"/>
    </row>
    <row r="8" s="27" customFormat="true" ht="17.25" hidden="false" customHeight="true" outlineLevel="0" collapsed="false">
      <c r="A8" s="83"/>
      <c r="B8" s="90" t="s">
        <v>256</v>
      </c>
      <c r="C8" s="111" t="s">
        <v>257</v>
      </c>
      <c r="D8" s="36" t="n">
        <v>444</v>
      </c>
      <c r="E8" s="36" t="n">
        <v>9768</v>
      </c>
      <c r="F8" s="37" t="s">
        <v>74</v>
      </c>
      <c r="G8" s="86" t="n">
        <f aca="false">ROUND(23*Belarus*(1-D87),2)</f>
        <v>23</v>
      </c>
      <c r="H8" s="86" t="n">
        <f aca="false">ROUND(23*Belarus*(1-D87),2)</f>
        <v>23</v>
      </c>
      <c r="I8" s="86" t="n">
        <f aca="false">ROUND(23*Belarus*(1-D87),2)</f>
        <v>23</v>
      </c>
      <c r="J8" s="35"/>
      <c r="L8" s="83"/>
      <c r="M8" s="90" t="s">
        <v>164</v>
      </c>
      <c r="N8" s="97" t="s">
        <v>258</v>
      </c>
      <c r="O8" s="90" t="n">
        <v>2.3</v>
      </c>
      <c r="P8" s="90" t="n">
        <v>480</v>
      </c>
      <c r="Q8" s="90" t="n">
        <v>1150</v>
      </c>
      <c r="R8" s="37" t="s">
        <v>74</v>
      </c>
      <c r="S8" s="112" t="n">
        <f aca="false">ROUND(T8*Belarus*(1-D88),2)</f>
        <v>13</v>
      </c>
      <c r="T8" s="113" t="n">
        <v>13</v>
      </c>
    </row>
    <row r="9" s="27" customFormat="true" ht="15.75" hidden="false" customHeight="true" outlineLevel="0" collapsed="false">
      <c r="A9" s="83"/>
      <c r="B9" s="90" t="s">
        <v>256</v>
      </c>
      <c r="C9" s="111" t="s">
        <v>259</v>
      </c>
      <c r="D9" s="36" t="n">
        <v>444</v>
      </c>
      <c r="E9" s="36" t="n">
        <v>9324</v>
      </c>
      <c r="F9" s="37" t="s">
        <v>74</v>
      </c>
      <c r="G9" s="86" t="n">
        <f aca="false">ROUND(25*Belarus*(1-D87),2)</f>
        <v>25</v>
      </c>
      <c r="H9" s="86" t="n">
        <f aca="false">ROUND(25*Belarus*(1-D87),2)</f>
        <v>25</v>
      </c>
      <c r="I9" s="86" t="n">
        <f aca="false">ROUND(25*Belarus*(1-D87),2)</f>
        <v>25</v>
      </c>
      <c r="J9" s="35"/>
      <c r="L9" s="83"/>
      <c r="M9" s="90" t="s">
        <v>164</v>
      </c>
      <c r="N9" s="97" t="s">
        <v>260</v>
      </c>
      <c r="O9" s="90" t="n">
        <v>2.3</v>
      </c>
      <c r="P9" s="90" t="n">
        <v>480</v>
      </c>
      <c r="Q9" s="90" t="n">
        <v>1150</v>
      </c>
      <c r="R9" s="37" t="s">
        <v>74</v>
      </c>
      <c r="S9" s="112" t="n">
        <f aca="false">ROUND(T9*Belarus*(1-D88),2)</f>
        <v>23.5</v>
      </c>
      <c r="T9" s="113" t="n">
        <v>23.5</v>
      </c>
    </row>
    <row r="10" s="27" customFormat="true" ht="15.75" hidden="false" customHeight="true" outlineLevel="0" collapsed="false">
      <c r="A10" s="83"/>
      <c r="B10" s="90" t="s">
        <v>256</v>
      </c>
      <c r="C10" s="111" t="s">
        <v>261</v>
      </c>
      <c r="D10" s="36" t="n">
        <v>348</v>
      </c>
      <c r="E10" s="36" t="n">
        <v>7656</v>
      </c>
      <c r="F10" s="37" t="s">
        <v>74</v>
      </c>
      <c r="G10" s="86" t="n">
        <f aca="false">ROUND(31.2*Belarus*(1-D87),2)</f>
        <v>31.2</v>
      </c>
      <c r="H10" s="86" t="n">
        <f aca="false">ROUND(31.2*Belarus*(1-D87),2)</f>
        <v>31.2</v>
      </c>
      <c r="I10" s="86"/>
      <c r="J10" s="86" t="n">
        <f aca="false">ROUND(31.2*Belarus*(1-D87),2)</f>
        <v>31.2</v>
      </c>
      <c r="L10" s="83"/>
      <c r="M10" s="90" t="s">
        <v>211</v>
      </c>
      <c r="N10" s="97" t="s">
        <v>262</v>
      </c>
      <c r="O10" s="90" t="n">
        <v>2.3</v>
      </c>
      <c r="P10" s="90" t="n">
        <v>480</v>
      </c>
      <c r="Q10" s="90" t="n">
        <v>1150</v>
      </c>
      <c r="R10" s="37" t="s">
        <v>74</v>
      </c>
      <c r="S10" s="112" t="n">
        <f aca="false">ROUND(T10*Belarus*(1-D88),2)</f>
        <v>19</v>
      </c>
      <c r="T10" s="113" t="n">
        <v>19</v>
      </c>
    </row>
    <row r="11" s="27" customFormat="true" ht="15.75" hidden="false" customHeight="true" outlineLevel="0" collapsed="false">
      <c r="A11" s="83"/>
      <c r="B11" s="90" t="s">
        <v>256</v>
      </c>
      <c r="C11" s="111" t="s">
        <v>263</v>
      </c>
      <c r="D11" s="36" t="n">
        <v>348</v>
      </c>
      <c r="E11" s="36" t="n">
        <v>6960</v>
      </c>
      <c r="F11" s="37" t="s">
        <v>74</v>
      </c>
      <c r="G11" s="86" t="n">
        <f aca="false">ROUND(33.7*Belarus*(1-D87),2)</f>
        <v>33.7</v>
      </c>
      <c r="H11" s="86" t="n">
        <f aca="false">ROUND(33.7*Belarus*(1-D87),2)</f>
        <v>33.7</v>
      </c>
      <c r="I11" s="86"/>
      <c r="J11" s="86" t="n">
        <f aca="false">ROUND(33.7*Belarus*(1-D87),2)</f>
        <v>33.7</v>
      </c>
      <c r="L11" s="83"/>
      <c r="M11" s="90" t="s">
        <v>211</v>
      </c>
      <c r="N11" s="97" t="s">
        <v>264</v>
      </c>
      <c r="O11" s="90" t="n">
        <v>2.3</v>
      </c>
      <c r="P11" s="90" t="n">
        <v>480</v>
      </c>
      <c r="Q11" s="90" t="n">
        <v>1150</v>
      </c>
      <c r="R11" s="37" t="s">
        <v>74</v>
      </c>
      <c r="S11" s="112" t="n">
        <f aca="false">ROUND(T11*Belarus*(1-D88),2)</f>
        <v>20</v>
      </c>
      <c r="T11" s="113" t="n">
        <v>20</v>
      </c>
    </row>
    <row r="12" s="27" customFormat="true" ht="15.75" hidden="false" customHeight="true" outlineLevel="0" collapsed="false">
      <c r="A12" s="83"/>
      <c r="B12" s="90" t="s">
        <v>256</v>
      </c>
      <c r="C12" s="111" t="s">
        <v>265</v>
      </c>
      <c r="D12" s="36" t="n">
        <v>556</v>
      </c>
      <c r="E12" s="36" t="n">
        <v>12788</v>
      </c>
      <c r="F12" s="37" t="s">
        <v>74</v>
      </c>
      <c r="G12" s="86" t="n">
        <f aca="false">ROUND(20.5*Belarus*(1-D87),2)</f>
        <v>20.5</v>
      </c>
      <c r="H12" s="86" t="n">
        <f aca="false">ROUND(20.5*Belarus*(1-D87),2)</f>
        <v>20.5</v>
      </c>
      <c r="I12" s="86" t="n">
        <f aca="false">ROUND(20.5*Belarus*(1-D87),2)</f>
        <v>20.5</v>
      </c>
      <c r="J12" s="35"/>
      <c r="L12" s="83"/>
      <c r="M12" s="90" t="s">
        <v>211</v>
      </c>
      <c r="N12" s="97" t="s">
        <v>266</v>
      </c>
      <c r="O12" s="90" t="n">
        <v>2.3</v>
      </c>
      <c r="P12" s="90" t="n">
        <v>480</v>
      </c>
      <c r="Q12" s="90" t="n">
        <v>1150</v>
      </c>
      <c r="R12" s="37" t="s">
        <v>74</v>
      </c>
      <c r="S12" s="112" t="n">
        <f aca="false">ROUND(T12*Belarus*(1-D88),2)</f>
        <v>22.5</v>
      </c>
      <c r="T12" s="113" t="n">
        <v>22.5</v>
      </c>
    </row>
    <row r="13" s="27" customFormat="true" ht="15.75" hidden="false" customHeight="true" outlineLevel="0" collapsed="false">
      <c r="A13" s="83"/>
      <c r="B13" s="90" t="s">
        <v>267</v>
      </c>
      <c r="C13" s="111" t="s">
        <v>268</v>
      </c>
      <c r="D13" s="36" t="n">
        <v>524</v>
      </c>
      <c r="E13" s="36" t="n">
        <v>9956</v>
      </c>
      <c r="F13" s="37" t="s">
        <v>74</v>
      </c>
      <c r="G13" s="86" t="n">
        <f aca="false">ROUND(27*Belarus*(1-D87),2)</f>
        <v>27</v>
      </c>
      <c r="H13" s="86" t="n">
        <f aca="false">ROUND(27*Belarus*(1-D87),2)</f>
        <v>27</v>
      </c>
      <c r="I13" s="86" t="n">
        <f aca="false">ROUND(27*Belarus*(1-D87),2)</f>
        <v>27</v>
      </c>
      <c r="J13" s="35"/>
      <c r="L13" s="83"/>
      <c r="M13" s="90" t="s">
        <v>211</v>
      </c>
      <c r="N13" s="97" t="s">
        <v>269</v>
      </c>
      <c r="O13" s="90" t="n">
        <v>2.3</v>
      </c>
      <c r="P13" s="90" t="n">
        <v>480</v>
      </c>
      <c r="Q13" s="90" t="n">
        <v>1150</v>
      </c>
      <c r="R13" s="37" t="s">
        <v>74</v>
      </c>
      <c r="S13" s="112" t="n">
        <f aca="false">ROUND(T13*Belarus*(1-D88),2)</f>
        <v>25</v>
      </c>
      <c r="T13" s="113" t="n">
        <v>25</v>
      </c>
    </row>
    <row r="14" s="27" customFormat="true" ht="15.75" hidden="false" customHeight="true" outlineLevel="0" collapsed="false">
      <c r="A14" s="83"/>
      <c r="B14" s="90" t="s">
        <v>256</v>
      </c>
      <c r="C14" s="111" t="s">
        <v>270</v>
      </c>
      <c r="D14" s="36" t="n">
        <v>444</v>
      </c>
      <c r="E14" s="36" t="n">
        <v>9768</v>
      </c>
      <c r="F14" s="37" t="s">
        <v>74</v>
      </c>
      <c r="G14" s="86" t="n">
        <f aca="false">ROUND(32*Belarus*(1-D87),2)</f>
        <v>32</v>
      </c>
      <c r="H14" s="86" t="n">
        <f aca="false">ROUND(32*Belarus*(1-D87),2)</f>
        <v>32</v>
      </c>
      <c r="I14" s="86" t="n">
        <f aca="false">ROUND(32*Belarus*(1-D87),2)</f>
        <v>32</v>
      </c>
      <c r="J14" s="35"/>
      <c r="L14" s="83"/>
      <c r="M14" s="90" t="s">
        <v>211</v>
      </c>
      <c r="N14" s="97" t="s">
        <v>271</v>
      </c>
      <c r="O14" s="90" t="n">
        <v>2.3</v>
      </c>
      <c r="P14" s="90" t="n">
        <v>480</v>
      </c>
      <c r="Q14" s="90" t="n">
        <v>1150</v>
      </c>
      <c r="R14" s="37" t="s">
        <v>74</v>
      </c>
      <c r="S14" s="112" t="n">
        <f aca="false">ROUND(T14*Belarus*(1-D88),2)</f>
        <v>27.5</v>
      </c>
      <c r="T14" s="113" t="n">
        <v>27.5</v>
      </c>
    </row>
    <row r="15" s="27" customFormat="true" ht="15.75" hidden="false" customHeight="true" outlineLevel="0" collapsed="false">
      <c r="A15" s="83"/>
      <c r="B15" s="90" t="s">
        <v>256</v>
      </c>
      <c r="C15" s="111" t="s">
        <v>272</v>
      </c>
      <c r="D15" s="36" t="n">
        <v>444</v>
      </c>
      <c r="E15" s="36" t="n">
        <v>9324</v>
      </c>
      <c r="F15" s="37" t="s">
        <v>74</v>
      </c>
      <c r="G15" s="86" t="n">
        <f aca="false">ROUND(34*Belarus*(1-D88),2)</f>
        <v>34</v>
      </c>
      <c r="H15" s="86" t="n">
        <f aca="false">ROUND(34*Belarus*(1-D88),2)</f>
        <v>34</v>
      </c>
      <c r="I15" s="86" t="n">
        <f aca="false">ROUND(34*Belarus*(1-D88),2)</f>
        <v>34</v>
      </c>
      <c r="J15" s="35"/>
      <c r="L15" s="83"/>
      <c r="M15" s="90" t="s">
        <v>211</v>
      </c>
      <c r="N15" s="97" t="s">
        <v>273</v>
      </c>
      <c r="O15" s="90" t="n">
        <v>2.3</v>
      </c>
      <c r="P15" s="90" t="n">
        <v>480</v>
      </c>
      <c r="Q15" s="90" t="n">
        <v>1150</v>
      </c>
      <c r="R15" s="37" t="s">
        <v>74</v>
      </c>
      <c r="S15" s="112" t="n">
        <f aca="false">ROUND(T15*Belarus*(1-D88),2)</f>
        <v>27.5</v>
      </c>
      <c r="T15" s="113" t="n">
        <v>27.5</v>
      </c>
    </row>
    <row r="16" s="27" customFormat="true" ht="15.75" hidden="false" customHeight="true" outlineLevel="0" collapsed="false">
      <c r="A16" s="83"/>
      <c r="B16" s="90" t="s">
        <v>256</v>
      </c>
      <c r="C16" s="111" t="s">
        <v>274</v>
      </c>
      <c r="D16" s="36" t="n">
        <v>348</v>
      </c>
      <c r="E16" s="36" t="n">
        <v>6960</v>
      </c>
      <c r="F16" s="37" t="s">
        <v>74</v>
      </c>
      <c r="G16" s="86" t="n">
        <f aca="false">ROUND(44.5*Belarus*(1-D87),2)</f>
        <v>44.5</v>
      </c>
      <c r="H16" s="86" t="n">
        <f aca="false">ROUND(44.5*Belarus*(1-D87),2)</f>
        <v>44.5</v>
      </c>
      <c r="I16" s="35"/>
      <c r="J16" s="86" t="n">
        <f aca="false">ROUND(44.5*Belarus*(1-D87),2)</f>
        <v>44.5</v>
      </c>
      <c r="L16" s="83"/>
      <c r="M16" s="90" t="s">
        <v>164</v>
      </c>
      <c r="N16" s="97" t="s">
        <v>275</v>
      </c>
      <c r="O16" s="90" t="n">
        <v>3.2</v>
      </c>
      <c r="P16" s="90" t="n">
        <v>352</v>
      </c>
      <c r="Q16" s="90" t="n">
        <v>1150</v>
      </c>
      <c r="R16" s="37" t="s">
        <v>74</v>
      </c>
      <c r="S16" s="112" t="n">
        <f aca="false">ROUND(T16*Belarus*(1-D88),2)</f>
        <v>17.2</v>
      </c>
      <c r="T16" s="113" t="n">
        <v>17.2</v>
      </c>
    </row>
    <row r="17" s="27" customFormat="true" ht="15.75" hidden="false" customHeight="true" outlineLevel="0" collapsed="false">
      <c r="A17" s="83"/>
      <c r="B17" s="90" t="s">
        <v>256</v>
      </c>
      <c r="C17" s="111" t="s">
        <v>276</v>
      </c>
      <c r="D17" s="36" t="n">
        <v>348</v>
      </c>
      <c r="E17" s="36" t="n">
        <v>6960</v>
      </c>
      <c r="F17" s="37" t="s">
        <v>74</v>
      </c>
      <c r="G17" s="86" t="n">
        <f aca="false">ROUND(46.5*Belarus*(1-D88),2)</f>
        <v>46.5</v>
      </c>
      <c r="H17" s="86" t="n">
        <f aca="false">ROUND(46.5*Belarus*(1-D88),2)</f>
        <v>46.5</v>
      </c>
      <c r="I17" s="35"/>
      <c r="J17" s="86" t="n">
        <f aca="false">ROUND(46.5*Belarus*(1-D88),2)</f>
        <v>46.5</v>
      </c>
      <c r="L17" s="83"/>
      <c r="M17" s="90" t="s">
        <v>164</v>
      </c>
      <c r="N17" s="97" t="s">
        <v>277</v>
      </c>
      <c r="O17" s="90" t="n">
        <v>3.2</v>
      </c>
      <c r="P17" s="90" t="n">
        <v>352</v>
      </c>
      <c r="Q17" s="90" t="n">
        <v>1150</v>
      </c>
      <c r="R17" s="37" t="s">
        <v>74</v>
      </c>
      <c r="S17" s="112" t="n">
        <f aca="false">ROUND(T17*Belarus*(1-D88),2)</f>
        <v>31</v>
      </c>
      <c r="T17" s="113" t="n">
        <v>31</v>
      </c>
    </row>
    <row r="18" s="27" customFormat="true" ht="15.75" hidden="false" customHeight="true" outlineLevel="0" collapsed="false">
      <c r="A18" s="83"/>
      <c r="B18" s="90" t="s">
        <v>267</v>
      </c>
      <c r="C18" s="111" t="s">
        <v>278</v>
      </c>
      <c r="D18" s="90" t="n">
        <v>444</v>
      </c>
      <c r="E18" s="36" t="n">
        <v>8436</v>
      </c>
      <c r="F18" s="37" t="s">
        <v>74</v>
      </c>
      <c r="G18" s="86" t="n">
        <f aca="false">ROUND(18.5*Belarus*(1-D87),2)</f>
        <v>18.5</v>
      </c>
      <c r="H18" s="86" t="n">
        <f aca="false">ROUND(18.5*Belarus*(1-D87),2)</f>
        <v>18.5</v>
      </c>
      <c r="I18" s="86" t="n">
        <f aca="false">ROUND(18.5*Belarus*(1-D87),2)</f>
        <v>18.5</v>
      </c>
      <c r="J18" s="35"/>
      <c r="L18" s="83"/>
      <c r="M18" s="90" t="s">
        <v>211</v>
      </c>
      <c r="N18" s="97" t="s">
        <v>279</v>
      </c>
      <c r="O18" s="90" t="n">
        <v>3.2</v>
      </c>
      <c r="P18" s="90" t="n">
        <v>352</v>
      </c>
      <c r="Q18" s="90" t="n">
        <v>1150</v>
      </c>
      <c r="R18" s="37" t="s">
        <v>74</v>
      </c>
      <c r="S18" s="112" t="n">
        <f aca="false">ROUND(T18*Belarus*(1-D88),2)</f>
        <v>25.1</v>
      </c>
      <c r="T18" s="113" t="n">
        <v>25.1</v>
      </c>
    </row>
    <row r="19" s="27" customFormat="true" ht="15.75" hidden="false" customHeight="true" outlineLevel="0" collapsed="false">
      <c r="A19" s="83"/>
      <c r="B19" s="90" t="s">
        <v>267</v>
      </c>
      <c r="C19" s="111" t="s">
        <v>280</v>
      </c>
      <c r="D19" s="90" t="n">
        <v>444</v>
      </c>
      <c r="E19" s="36" t="n">
        <v>7992</v>
      </c>
      <c r="F19" s="37" t="s">
        <v>74</v>
      </c>
      <c r="G19" s="86" t="n">
        <f aca="false">ROUND(19*Belarus*(1-D87),2)</f>
        <v>19</v>
      </c>
      <c r="H19" s="86" t="n">
        <f aca="false">ROUND(19*Belarus*(1-D87),2)</f>
        <v>19</v>
      </c>
      <c r="I19" s="86" t="n">
        <f aca="false">ROUND(19*Belarus*(1-D87),2)</f>
        <v>19</v>
      </c>
      <c r="J19" s="35"/>
      <c r="L19" s="83"/>
      <c r="M19" s="90" t="s">
        <v>211</v>
      </c>
      <c r="N19" s="97" t="s">
        <v>230</v>
      </c>
      <c r="O19" s="90" t="n">
        <v>3.2</v>
      </c>
      <c r="P19" s="90" t="n">
        <v>352</v>
      </c>
      <c r="Q19" s="90" t="n">
        <v>1150</v>
      </c>
      <c r="R19" s="37" t="s">
        <v>74</v>
      </c>
      <c r="S19" s="112" t="n">
        <f aca="false">ROUND(T19*Belarus*(1-D88),2)</f>
        <v>26.4</v>
      </c>
      <c r="T19" s="113" t="n">
        <v>26.4</v>
      </c>
    </row>
    <row r="20" s="27" customFormat="true" ht="15.75" hidden="false" customHeight="true" outlineLevel="0" collapsed="false">
      <c r="A20" s="83"/>
      <c r="B20" s="90" t="s">
        <v>267</v>
      </c>
      <c r="C20" s="111" t="s">
        <v>281</v>
      </c>
      <c r="D20" s="90" t="n">
        <v>348</v>
      </c>
      <c r="E20" s="36" t="n">
        <v>6264</v>
      </c>
      <c r="F20" s="37" t="s">
        <v>74</v>
      </c>
      <c r="G20" s="86" t="n">
        <f aca="false">ROUND(24*Belarus*(1-D87),2)</f>
        <v>24</v>
      </c>
      <c r="H20" s="86" t="n">
        <f aca="false">ROUND(24*Belarus*(1-D87),2)</f>
        <v>24</v>
      </c>
      <c r="I20" s="35"/>
      <c r="J20" s="86" t="n">
        <f aca="false">ROUND(24*Belarus*(1-D87),2)</f>
        <v>24</v>
      </c>
      <c r="L20" s="83"/>
      <c r="M20" s="90" t="s">
        <v>211</v>
      </c>
      <c r="N20" s="97" t="s">
        <v>282</v>
      </c>
      <c r="O20" s="90" t="n">
        <v>3.2</v>
      </c>
      <c r="P20" s="90" t="n">
        <v>352</v>
      </c>
      <c r="Q20" s="90" t="n">
        <v>1150</v>
      </c>
      <c r="R20" s="37" t="s">
        <v>74</v>
      </c>
      <c r="S20" s="112" t="n">
        <f aca="false">ROUND(T20*Belarus*(1-D88),2)</f>
        <v>29.7</v>
      </c>
      <c r="T20" s="113" t="n">
        <v>29.7</v>
      </c>
    </row>
    <row r="21" s="27" customFormat="true" ht="15.75" hidden="false" customHeight="true" outlineLevel="0" collapsed="false">
      <c r="A21" s="83"/>
      <c r="B21" s="90" t="s">
        <v>267</v>
      </c>
      <c r="C21" s="111" t="s">
        <v>283</v>
      </c>
      <c r="D21" s="90" t="n">
        <v>348</v>
      </c>
      <c r="E21" s="36" t="n">
        <v>6264</v>
      </c>
      <c r="F21" s="37" t="s">
        <v>74</v>
      </c>
      <c r="G21" s="86" t="n">
        <f aca="false">ROUND(25*Belarus*(1-D87),2)</f>
        <v>25</v>
      </c>
      <c r="H21" s="86" t="n">
        <f aca="false">ROUND(25*Belarus*(1-D87),2)</f>
        <v>25</v>
      </c>
      <c r="I21" s="35"/>
      <c r="J21" s="86" t="n">
        <f aca="false">ROUND(25*Belarus*(1-D87),2)</f>
        <v>25</v>
      </c>
      <c r="L21" s="83"/>
      <c r="M21" s="90" t="s">
        <v>211</v>
      </c>
      <c r="N21" s="97" t="s">
        <v>284</v>
      </c>
      <c r="O21" s="90" t="n">
        <v>3.2</v>
      </c>
      <c r="P21" s="90" t="n">
        <v>352</v>
      </c>
      <c r="Q21" s="90" t="n">
        <v>1150</v>
      </c>
      <c r="R21" s="37" t="s">
        <v>74</v>
      </c>
      <c r="S21" s="112" t="n">
        <f aca="false">ROUND(T21*Belarus*(1-D88),2)</f>
        <v>33</v>
      </c>
      <c r="T21" s="113" t="n">
        <v>33</v>
      </c>
    </row>
    <row r="22" s="27" customFormat="true" ht="15.75" hidden="false" customHeight="true" outlineLevel="0" collapsed="false">
      <c r="A22" s="83"/>
      <c r="B22" s="90" t="s">
        <v>267</v>
      </c>
      <c r="C22" s="111" t="s">
        <v>285</v>
      </c>
      <c r="D22" s="90" t="n">
        <v>556</v>
      </c>
      <c r="E22" s="36" t="n">
        <v>11120</v>
      </c>
      <c r="F22" s="37" t="s">
        <v>74</v>
      </c>
      <c r="G22" s="86" t="n">
        <f aca="false">ROUND(17.4*Belarus*(1-D87),2)</f>
        <v>17.4</v>
      </c>
      <c r="H22" s="86" t="n">
        <f aca="false">ROUND(17.4*Belarus*(1-D87),2)</f>
        <v>17.4</v>
      </c>
      <c r="I22" s="86" t="n">
        <f aca="false">ROUND(17.4*Belarus*(1-D87),2)</f>
        <v>17.4</v>
      </c>
      <c r="J22" s="35"/>
      <c r="L22" s="83"/>
      <c r="M22" s="90" t="s">
        <v>211</v>
      </c>
      <c r="N22" s="97" t="s">
        <v>286</v>
      </c>
      <c r="O22" s="90" t="n">
        <v>3.2</v>
      </c>
      <c r="P22" s="90" t="n">
        <v>352</v>
      </c>
      <c r="Q22" s="90" t="n">
        <v>1150</v>
      </c>
      <c r="R22" s="37" t="s">
        <v>74</v>
      </c>
      <c r="S22" s="112" t="n">
        <f aca="false">ROUND(T22*Belarus*(1-D88),2)</f>
        <v>36.3</v>
      </c>
      <c r="T22" s="113" t="n">
        <v>36.3</v>
      </c>
    </row>
    <row r="23" s="27" customFormat="true" ht="15.75" hidden="false" customHeight="true" outlineLevel="0" collapsed="false">
      <c r="A23" s="83"/>
      <c r="B23" s="90" t="s">
        <v>267</v>
      </c>
      <c r="C23" s="111" t="s">
        <v>287</v>
      </c>
      <c r="D23" s="90" t="n">
        <v>524</v>
      </c>
      <c r="E23" s="36" t="n">
        <v>8384</v>
      </c>
      <c r="F23" s="37" t="s">
        <v>74</v>
      </c>
      <c r="G23" s="86" t="n">
        <f aca="false">ROUND(21.5*Belarus*(1-D87),2)</f>
        <v>21.5</v>
      </c>
      <c r="H23" s="86" t="n">
        <f aca="false">ROUND(21.5*Belarus*(1-D87),2)</f>
        <v>21.5</v>
      </c>
      <c r="I23" s="86" t="n">
        <f aca="false">ROUND(21.5*Belarus*(1-D87),2)</f>
        <v>21.5</v>
      </c>
      <c r="J23" s="35"/>
      <c r="L23" s="83"/>
      <c r="M23" s="114" t="s">
        <v>211</v>
      </c>
      <c r="N23" s="115" t="s">
        <v>288</v>
      </c>
      <c r="O23" s="114" t="n">
        <v>3.2</v>
      </c>
      <c r="P23" s="114" t="n">
        <v>352</v>
      </c>
      <c r="Q23" s="114" t="n">
        <v>1150</v>
      </c>
      <c r="R23" s="94" t="s">
        <v>74</v>
      </c>
      <c r="S23" s="112" t="n">
        <f aca="false">ROUND(T23*Belarus*(1-D88),2)</f>
        <v>36.3</v>
      </c>
      <c r="T23" s="113" t="n">
        <v>36.3</v>
      </c>
    </row>
    <row r="24" s="27" customFormat="true" ht="15.75" hidden="false" customHeight="true" outlineLevel="0" collapsed="false">
      <c r="A24" s="83"/>
      <c r="B24" s="90" t="s">
        <v>267</v>
      </c>
      <c r="C24" s="111" t="s">
        <v>289</v>
      </c>
      <c r="D24" s="90" t="n">
        <v>444</v>
      </c>
      <c r="E24" s="36" t="n">
        <v>7992</v>
      </c>
      <c r="F24" s="37" t="s">
        <v>74</v>
      </c>
      <c r="G24" s="86" t="n">
        <f aca="false">ROUND(23.5*Belarus*(1-D87),2)</f>
        <v>23.5</v>
      </c>
      <c r="H24" s="86" t="n">
        <f aca="false">ROUND(23.5*Belarus*(1-D87),2)</f>
        <v>23.5</v>
      </c>
      <c r="I24" s="86" t="n">
        <f aca="false">ROUND(23.5*Belarus*(1-D87),2)</f>
        <v>23.5</v>
      </c>
      <c r="J24" s="35"/>
      <c r="L24" s="35" t="s">
        <v>290</v>
      </c>
      <c r="M24" s="35"/>
      <c r="N24" s="35"/>
      <c r="O24" s="35"/>
      <c r="P24" s="35"/>
      <c r="Q24" s="35"/>
      <c r="R24" s="35"/>
      <c r="S24" s="35"/>
    </row>
    <row r="25" s="27" customFormat="true" ht="15.75" hidden="false" customHeight="true" outlineLevel="0" collapsed="false">
      <c r="A25" s="83"/>
      <c r="B25" s="90" t="s">
        <v>267</v>
      </c>
      <c r="C25" s="111" t="s">
        <v>291</v>
      </c>
      <c r="D25" s="90" t="n">
        <v>444</v>
      </c>
      <c r="E25" s="36" t="n">
        <v>7992</v>
      </c>
      <c r="F25" s="37" t="s">
        <v>74</v>
      </c>
      <c r="G25" s="86" t="n">
        <f aca="false">ROUND(24.5*Belarus*(1-D87),2)</f>
        <v>24.5</v>
      </c>
      <c r="H25" s="86" t="n">
        <f aca="false">ROUND(24.5*Belarus*(1-D87),2)</f>
        <v>24.5</v>
      </c>
      <c r="I25" s="86" t="n">
        <f aca="false">ROUND(24.5*Belarus*(1-D87),2)</f>
        <v>24.5</v>
      </c>
      <c r="J25" s="35"/>
      <c r="L25" s="116"/>
      <c r="M25" s="117" t="s">
        <v>164</v>
      </c>
      <c r="N25" s="118" t="s">
        <v>258</v>
      </c>
      <c r="O25" s="117" t="n">
        <v>2.5</v>
      </c>
      <c r="P25" s="117" t="n">
        <v>420</v>
      </c>
      <c r="Q25" s="117" t="n">
        <v>1150</v>
      </c>
      <c r="R25" s="119" t="s">
        <v>74</v>
      </c>
      <c r="S25" s="86" t="n">
        <f aca="false">ROUND(T25*Belarus*(1-D88),2)</f>
        <v>13</v>
      </c>
      <c r="T25" s="113" t="n">
        <v>13</v>
      </c>
    </row>
    <row r="26" s="27" customFormat="true" ht="15.75" hidden="false" customHeight="true" outlineLevel="0" collapsed="false">
      <c r="A26" s="83"/>
      <c r="B26" s="90" t="s">
        <v>267</v>
      </c>
      <c r="C26" s="111" t="s">
        <v>292</v>
      </c>
      <c r="D26" s="90" t="n">
        <v>348</v>
      </c>
      <c r="E26" s="36" t="n">
        <v>6264</v>
      </c>
      <c r="F26" s="37" t="s">
        <v>74</v>
      </c>
      <c r="G26" s="86" t="n">
        <f aca="false">ROUND(31.4*Belarus*(1-D87),2)</f>
        <v>31.4</v>
      </c>
      <c r="H26" s="86" t="n">
        <f aca="false">ROUND(31.4*Belarus*(1-D87),2)</f>
        <v>31.4</v>
      </c>
      <c r="I26" s="35"/>
      <c r="J26" s="86" t="n">
        <f aca="false">ROUND(31.4*Belarus*(1-D87),2)</f>
        <v>31.4</v>
      </c>
      <c r="L26" s="116"/>
      <c r="M26" s="90" t="s">
        <v>164</v>
      </c>
      <c r="N26" s="97" t="s">
        <v>260</v>
      </c>
      <c r="O26" s="90" t="n">
        <v>2.5</v>
      </c>
      <c r="P26" s="90" t="n">
        <v>420</v>
      </c>
      <c r="Q26" s="90" t="n">
        <v>1150</v>
      </c>
      <c r="R26" s="37" t="s">
        <v>74</v>
      </c>
      <c r="S26" s="86" t="n">
        <f aca="false">ROUND(T26*Belarus*(1-D88),2)</f>
        <v>23.5</v>
      </c>
      <c r="T26" s="113" t="n">
        <v>23.5</v>
      </c>
    </row>
    <row r="27" s="27" customFormat="true" ht="15.75" hidden="false" customHeight="true" outlineLevel="0" collapsed="false">
      <c r="A27" s="83"/>
      <c r="B27" s="90" t="s">
        <v>267</v>
      </c>
      <c r="C27" s="111" t="s">
        <v>293</v>
      </c>
      <c r="D27" s="90" t="n">
        <v>556</v>
      </c>
      <c r="E27" s="36" t="n">
        <v>11120</v>
      </c>
      <c r="F27" s="37" t="s">
        <v>74</v>
      </c>
      <c r="G27" s="86" t="n">
        <f aca="false">ROUND(32.5*Belarus*(1-D87),2)</f>
        <v>32.5</v>
      </c>
      <c r="H27" s="86" t="n">
        <f aca="false">ROUND(32.5*Belarus*(1-D87),2)</f>
        <v>32.5</v>
      </c>
      <c r="I27" s="86" t="n">
        <f aca="false">ROUND(32.5*Belarus*(1-D87),2)</f>
        <v>32.5</v>
      </c>
      <c r="J27" s="35"/>
      <c r="L27" s="116"/>
      <c r="M27" s="90" t="s">
        <v>211</v>
      </c>
      <c r="N27" s="97" t="s">
        <v>262</v>
      </c>
      <c r="O27" s="90" t="n">
        <v>2.5</v>
      </c>
      <c r="P27" s="90" t="n">
        <v>420</v>
      </c>
      <c r="Q27" s="90" t="n">
        <v>1150</v>
      </c>
      <c r="R27" s="37" t="s">
        <v>74</v>
      </c>
      <c r="S27" s="86" t="n">
        <f aca="false">ROUND(T27*Belarus*(1-D88),2)</f>
        <v>19</v>
      </c>
      <c r="T27" s="113" t="n">
        <v>19</v>
      </c>
    </row>
    <row r="28" s="27" customFormat="true" ht="15.75" hidden="false" customHeight="true" outlineLevel="0" collapsed="false">
      <c r="A28" s="83"/>
      <c r="B28" s="90" t="s">
        <v>267</v>
      </c>
      <c r="C28" s="111" t="s">
        <v>294</v>
      </c>
      <c r="D28" s="90" t="n">
        <v>444</v>
      </c>
      <c r="E28" s="36" t="n">
        <v>7992</v>
      </c>
      <c r="F28" s="37" t="s">
        <v>74</v>
      </c>
      <c r="G28" s="86" t="n">
        <f aca="false">ROUND(31*Belarus*(1-D87),2)</f>
        <v>31</v>
      </c>
      <c r="H28" s="86" t="n">
        <f aca="false">ROUND(31*Belarus*(1-D87),2)</f>
        <v>31</v>
      </c>
      <c r="I28" s="86" t="n">
        <f aca="false">ROUND(31*Belarus*(1-D87),2)</f>
        <v>31</v>
      </c>
      <c r="J28" s="35"/>
      <c r="L28" s="116"/>
      <c r="M28" s="90" t="s">
        <v>211</v>
      </c>
      <c r="N28" s="97" t="s">
        <v>264</v>
      </c>
      <c r="O28" s="90" t="n">
        <v>2.5</v>
      </c>
      <c r="P28" s="90" t="n">
        <v>420</v>
      </c>
      <c r="Q28" s="90" t="n">
        <v>1150</v>
      </c>
      <c r="R28" s="37" t="s">
        <v>74</v>
      </c>
      <c r="S28" s="86" t="n">
        <f aca="false">ROUND(T28*Belarus*(1-D88),2)</f>
        <v>20</v>
      </c>
      <c r="T28" s="113" t="n">
        <v>20</v>
      </c>
    </row>
    <row r="29" s="27" customFormat="true" ht="15.75" hidden="false" customHeight="true" outlineLevel="0" collapsed="false">
      <c r="A29" s="83"/>
      <c r="B29" s="90" t="s">
        <v>267</v>
      </c>
      <c r="C29" s="111" t="s">
        <v>295</v>
      </c>
      <c r="D29" s="90" t="n">
        <v>348</v>
      </c>
      <c r="E29" s="36" t="n">
        <v>6264</v>
      </c>
      <c r="F29" s="37" t="s">
        <v>74</v>
      </c>
      <c r="G29" s="86" t="n">
        <f aca="false">ROUND(40*Belarus*(1-D87),2)</f>
        <v>40</v>
      </c>
      <c r="H29" s="86" t="n">
        <f aca="false">ROUND(40*Belarus*(1-D87),2)</f>
        <v>40</v>
      </c>
      <c r="I29" s="35"/>
      <c r="J29" s="86" t="n">
        <f aca="false">ROUND(40*Belarus*(1-D87),2)</f>
        <v>40</v>
      </c>
      <c r="L29" s="116"/>
      <c r="M29" s="90" t="s">
        <v>211</v>
      </c>
      <c r="N29" s="97" t="s">
        <v>266</v>
      </c>
      <c r="O29" s="90" t="n">
        <v>2.5</v>
      </c>
      <c r="P29" s="90" t="n">
        <v>420</v>
      </c>
      <c r="Q29" s="90" t="n">
        <v>1150</v>
      </c>
      <c r="R29" s="37" t="s">
        <v>74</v>
      </c>
      <c r="S29" s="86" t="n">
        <f aca="false">ROUND(T29*Belarus*(1-D88),2)</f>
        <v>22.5</v>
      </c>
      <c r="T29" s="113" t="n">
        <v>22.5</v>
      </c>
    </row>
    <row r="30" s="27" customFormat="true" ht="15.75" hidden="false" customHeight="true" outlineLevel="0" collapsed="false">
      <c r="A30" s="83"/>
      <c r="B30" s="90" t="s">
        <v>267</v>
      </c>
      <c r="C30" s="111" t="s">
        <v>296</v>
      </c>
      <c r="D30" s="90" t="n">
        <v>444</v>
      </c>
      <c r="E30" s="36" t="n">
        <v>8880</v>
      </c>
      <c r="F30" s="37" t="s">
        <v>74</v>
      </c>
      <c r="G30" s="86" t="n">
        <f aca="false">ROUND(23.8*Belarus*(1-D87),2)</f>
        <v>23.8</v>
      </c>
      <c r="H30" s="86" t="n">
        <f aca="false">ROUND(23.8*Belarus*(1-D87),2)</f>
        <v>23.8</v>
      </c>
      <c r="I30" s="86" t="n">
        <f aca="false">ROUND(23.8*Belarus*(1-D87),2)</f>
        <v>23.8</v>
      </c>
      <c r="J30" s="35"/>
      <c r="L30" s="116"/>
      <c r="M30" s="90" t="s">
        <v>211</v>
      </c>
      <c r="N30" s="97" t="s">
        <v>269</v>
      </c>
      <c r="O30" s="90" t="n">
        <v>2.5</v>
      </c>
      <c r="P30" s="90" t="n">
        <v>420</v>
      </c>
      <c r="Q30" s="90" t="n">
        <v>1150</v>
      </c>
      <c r="R30" s="37" t="s">
        <v>74</v>
      </c>
      <c r="S30" s="86" t="n">
        <f aca="false">ROUND(T30*Belarus*(1-D88),2)</f>
        <v>25</v>
      </c>
      <c r="T30" s="113" t="n">
        <v>25</v>
      </c>
    </row>
    <row r="31" s="27" customFormat="true" ht="15.75" hidden="false" customHeight="true" outlineLevel="0" collapsed="false">
      <c r="A31" s="83"/>
      <c r="B31" s="90" t="s">
        <v>267</v>
      </c>
      <c r="C31" s="111" t="s">
        <v>297</v>
      </c>
      <c r="D31" s="90" t="n">
        <v>444</v>
      </c>
      <c r="E31" s="36" t="n">
        <v>7992</v>
      </c>
      <c r="F31" s="37" t="s">
        <v>74</v>
      </c>
      <c r="G31" s="86" t="n">
        <f aca="false">ROUND(26*Belarus*(1-D87),2)</f>
        <v>26</v>
      </c>
      <c r="H31" s="86" t="n">
        <f aca="false">ROUND(26*Belarus*(1-D87),2)</f>
        <v>26</v>
      </c>
      <c r="I31" s="86" t="n">
        <f aca="false">ROUND(26*Belarus*(1-D87),2)</f>
        <v>26</v>
      </c>
      <c r="J31" s="35"/>
      <c r="L31" s="116"/>
      <c r="M31" s="90" t="s">
        <v>211</v>
      </c>
      <c r="N31" s="97" t="s">
        <v>271</v>
      </c>
      <c r="O31" s="90" t="n">
        <v>2.5</v>
      </c>
      <c r="P31" s="90" t="n">
        <v>420</v>
      </c>
      <c r="Q31" s="90" t="n">
        <v>1150</v>
      </c>
      <c r="R31" s="37" t="s">
        <v>74</v>
      </c>
      <c r="S31" s="86" t="n">
        <f aca="false">ROUND(T31*Belarus*(1-D88),2)</f>
        <v>27.5</v>
      </c>
      <c r="T31" s="113" t="n">
        <v>27.5</v>
      </c>
    </row>
    <row r="32" s="27" customFormat="true" ht="15.75" hidden="false" customHeight="true" outlineLevel="0" collapsed="false">
      <c r="A32" s="83"/>
      <c r="B32" s="90" t="s">
        <v>267</v>
      </c>
      <c r="C32" s="111" t="s">
        <v>298</v>
      </c>
      <c r="D32" s="90" t="n">
        <v>348</v>
      </c>
      <c r="E32" s="36" t="n">
        <v>6264</v>
      </c>
      <c r="F32" s="37" t="s">
        <v>74</v>
      </c>
      <c r="G32" s="86" t="n">
        <f aca="false">ROUND(31.9*Belarus*(1-D87),2)</f>
        <v>31.9</v>
      </c>
      <c r="H32" s="86" t="n">
        <f aca="false">ROUND(31.9*Belarus*(1-D87),2)</f>
        <v>31.9</v>
      </c>
      <c r="I32" s="35"/>
      <c r="J32" s="86" t="n">
        <f aca="false">ROUND(31.9*Belarus*(1-D87),2)</f>
        <v>31.9</v>
      </c>
      <c r="L32" s="116"/>
      <c r="M32" s="90" t="s">
        <v>211</v>
      </c>
      <c r="N32" s="97" t="s">
        <v>273</v>
      </c>
      <c r="O32" s="90" t="n">
        <v>2.5</v>
      </c>
      <c r="P32" s="90" t="n">
        <v>420</v>
      </c>
      <c r="Q32" s="90" t="n">
        <v>1150</v>
      </c>
      <c r="R32" s="37" t="s">
        <v>74</v>
      </c>
      <c r="S32" s="86" t="n">
        <f aca="false">ROUND(T32*Belarus*(1-D88),2)</f>
        <v>27.5</v>
      </c>
      <c r="T32" s="113" t="n">
        <v>27.5</v>
      </c>
    </row>
    <row r="33" s="27" customFormat="true" ht="15.75" hidden="false" customHeight="true" outlineLevel="0" collapsed="false">
      <c r="A33" s="83"/>
      <c r="B33" s="90" t="s">
        <v>267</v>
      </c>
      <c r="C33" s="111" t="s">
        <v>299</v>
      </c>
      <c r="D33" s="90" t="n">
        <v>348</v>
      </c>
      <c r="E33" s="36" t="n">
        <v>6264</v>
      </c>
      <c r="F33" s="37" t="s">
        <v>74</v>
      </c>
      <c r="G33" s="86" t="n">
        <f aca="false">ROUND(33.5*Belarus*(1-D87),2)</f>
        <v>33.5</v>
      </c>
      <c r="H33" s="86" t="n">
        <f aca="false">ROUND(33.5*Belarus*(1-D87),2)</f>
        <v>33.5</v>
      </c>
      <c r="I33" s="35"/>
      <c r="J33" s="86" t="n">
        <f aca="false">ROUND(33.5*Belarus*(1-D87),2)</f>
        <v>33.5</v>
      </c>
      <c r="L33" s="116"/>
      <c r="M33" s="90" t="s">
        <v>164</v>
      </c>
      <c r="N33" s="97" t="s">
        <v>275</v>
      </c>
      <c r="O33" s="90" t="n">
        <v>3.5</v>
      </c>
      <c r="P33" s="90" t="n">
        <v>308</v>
      </c>
      <c r="Q33" s="90" t="n">
        <v>1150</v>
      </c>
      <c r="R33" s="37" t="s">
        <v>74</v>
      </c>
      <c r="S33" s="86" t="n">
        <f aca="false">ROUND(T33*Belarus*(1-D88),2)</f>
        <v>17.2</v>
      </c>
      <c r="T33" s="113" t="n">
        <v>17.2</v>
      </c>
    </row>
    <row r="34" s="27" customFormat="true" ht="15.75" hidden="false" customHeight="true" outlineLevel="0" collapsed="false">
      <c r="A34" s="83"/>
      <c r="B34" s="90" t="s">
        <v>267</v>
      </c>
      <c r="C34" s="111" t="s">
        <v>300</v>
      </c>
      <c r="D34" s="90" t="n">
        <v>444</v>
      </c>
      <c r="E34" s="36" t="n">
        <v>7992</v>
      </c>
      <c r="F34" s="37" t="s">
        <v>74</v>
      </c>
      <c r="G34" s="86" t="n">
        <f aca="false">ROUND(23*Belarus*(1-D87),2)</f>
        <v>23</v>
      </c>
      <c r="H34" s="35"/>
      <c r="I34" s="35"/>
      <c r="J34" s="35"/>
      <c r="L34" s="116"/>
      <c r="M34" s="90" t="s">
        <v>164</v>
      </c>
      <c r="N34" s="97" t="s">
        <v>277</v>
      </c>
      <c r="O34" s="90" t="n">
        <v>3.5</v>
      </c>
      <c r="P34" s="90" t="n">
        <v>308</v>
      </c>
      <c r="Q34" s="90" t="n">
        <v>1150</v>
      </c>
      <c r="R34" s="37" t="s">
        <v>74</v>
      </c>
      <c r="S34" s="86" t="n">
        <f aca="false">ROUND(T34*Belarus*(1-D88),2)</f>
        <v>31</v>
      </c>
      <c r="T34" s="113" t="n">
        <v>31</v>
      </c>
    </row>
    <row r="35" s="27" customFormat="true" ht="15.75" hidden="false" customHeight="true" outlineLevel="0" collapsed="false">
      <c r="A35" s="83"/>
      <c r="B35" s="90" t="s">
        <v>267</v>
      </c>
      <c r="C35" s="111" t="s">
        <v>301</v>
      </c>
      <c r="D35" s="90" t="n">
        <v>348</v>
      </c>
      <c r="E35" s="36" t="n">
        <v>6264</v>
      </c>
      <c r="F35" s="37" t="s">
        <v>74</v>
      </c>
      <c r="G35" s="86" t="n">
        <f aca="false">ROUND(30.9*Belarus*(1-D87),2)</f>
        <v>30.9</v>
      </c>
      <c r="H35" s="35"/>
      <c r="I35" s="35"/>
      <c r="J35" s="35"/>
      <c r="L35" s="116"/>
      <c r="M35" s="90" t="s">
        <v>211</v>
      </c>
      <c r="N35" s="97" t="s">
        <v>279</v>
      </c>
      <c r="O35" s="90" t="n">
        <v>3.5</v>
      </c>
      <c r="P35" s="90" t="n">
        <v>308</v>
      </c>
      <c r="Q35" s="90" t="n">
        <v>1150</v>
      </c>
      <c r="R35" s="37" t="s">
        <v>74</v>
      </c>
      <c r="S35" s="86" t="n">
        <f aca="false">ROUND(T35*Belarus*(1-D88),2)</f>
        <v>25.1</v>
      </c>
      <c r="T35" s="113" t="n">
        <v>25.1</v>
      </c>
    </row>
    <row r="36" s="27" customFormat="true" ht="15.75" hidden="false" customHeight="true" outlineLevel="0" collapsed="false">
      <c r="A36" s="83"/>
      <c r="B36" s="90" t="s">
        <v>267</v>
      </c>
      <c r="C36" s="111" t="s">
        <v>302</v>
      </c>
      <c r="D36" s="90" t="n">
        <v>444</v>
      </c>
      <c r="E36" s="36" t="n">
        <v>8436</v>
      </c>
      <c r="F36" s="37" t="s">
        <v>74</v>
      </c>
      <c r="G36" s="86" t="n">
        <f aca="false">ROUND(27*Belarus*(1-D87),2)</f>
        <v>27</v>
      </c>
      <c r="H36" s="86" t="n">
        <f aca="false">ROUND(27*Belarus*(1-D87),2)</f>
        <v>27</v>
      </c>
      <c r="I36" s="86" t="n">
        <f aca="false">ROUND(27*Belarus*(1-D87),2)</f>
        <v>27</v>
      </c>
      <c r="J36" s="35"/>
      <c r="L36" s="116"/>
      <c r="M36" s="90" t="s">
        <v>211</v>
      </c>
      <c r="N36" s="97" t="s">
        <v>230</v>
      </c>
      <c r="O36" s="90" t="n">
        <v>3.5</v>
      </c>
      <c r="P36" s="90" t="n">
        <v>308</v>
      </c>
      <c r="Q36" s="90" t="n">
        <v>1150</v>
      </c>
      <c r="R36" s="37" t="s">
        <v>74</v>
      </c>
      <c r="S36" s="86" t="n">
        <f aca="false">ROUND(T36*Belarus*(1-D88),2)</f>
        <v>26.4</v>
      </c>
      <c r="T36" s="113" t="n">
        <v>26.4</v>
      </c>
    </row>
    <row r="37" s="27" customFormat="true" ht="15.75" hidden="false" customHeight="true" outlineLevel="0" collapsed="false">
      <c r="A37" s="83"/>
      <c r="B37" s="90" t="s">
        <v>267</v>
      </c>
      <c r="C37" s="111" t="s">
        <v>303</v>
      </c>
      <c r="D37" s="90" t="n">
        <v>444</v>
      </c>
      <c r="E37" s="36" t="n">
        <v>7992</v>
      </c>
      <c r="F37" s="37" t="s">
        <v>74</v>
      </c>
      <c r="G37" s="86" t="n">
        <f aca="false">ROUND(28.7*Belarus*(1-D87),2)</f>
        <v>28.7</v>
      </c>
      <c r="H37" s="35"/>
      <c r="I37" s="35"/>
      <c r="J37" s="35"/>
      <c r="L37" s="116"/>
      <c r="M37" s="90" t="s">
        <v>211</v>
      </c>
      <c r="N37" s="97" t="s">
        <v>282</v>
      </c>
      <c r="O37" s="90" t="n">
        <v>3.5</v>
      </c>
      <c r="P37" s="90" t="n">
        <v>308</v>
      </c>
      <c r="Q37" s="90" t="n">
        <v>1150</v>
      </c>
      <c r="R37" s="37" t="s">
        <v>74</v>
      </c>
      <c r="S37" s="86" t="n">
        <f aca="false">ROUND(T37*Belarus*(1-D88),2)</f>
        <v>29.7</v>
      </c>
      <c r="T37" s="113" t="n">
        <v>29.7</v>
      </c>
    </row>
    <row r="38" s="27" customFormat="true" ht="15.75" hidden="false" customHeight="true" outlineLevel="0" collapsed="false">
      <c r="A38" s="83"/>
      <c r="B38" s="90" t="s">
        <v>267</v>
      </c>
      <c r="C38" s="111" t="s">
        <v>304</v>
      </c>
      <c r="D38" s="90" t="n">
        <v>348</v>
      </c>
      <c r="E38" s="36" t="n">
        <v>6264</v>
      </c>
      <c r="F38" s="37" t="s">
        <v>74</v>
      </c>
      <c r="G38" s="86" t="n">
        <f aca="false">ROUND(36*Belarus*(1-D87),2)</f>
        <v>36</v>
      </c>
      <c r="H38" s="86" t="n">
        <f aca="false">ROUND(36*Belarus*(1-D87),2)</f>
        <v>36</v>
      </c>
      <c r="I38" s="35"/>
      <c r="J38" s="86" t="n">
        <f aca="false">ROUND(36*Belarus*(1-D87),2)</f>
        <v>36</v>
      </c>
      <c r="L38" s="116"/>
      <c r="M38" s="90" t="s">
        <v>211</v>
      </c>
      <c r="N38" s="97" t="s">
        <v>284</v>
      </c>
      <c r="O38" s="90" t="n">
        <v>3.5</v>
      </c>
      <c r="P38" s="90" t="n">
        <v>308</v>
      </c>
      <c r="Q38" s="90" t="n">
        <v>1150</v>
      </c>
      <c r="R38" s="37" t="s">
        <v>74</v>
      </c>
      <c r="S38" s="86" t="n">
        <f aca="false">ROUND(T38*Belarus*(1-D88),2)</f>
        <v>33</v>
      </c>
      <c r="T38" s="113" t="n">
        <v>33</v>
      </c>
    </row>
    <row r="39" s="27" customFormat="true" ht="15.75" hidden="false" customHeight="true" outlineLevel="0" collapsed="false">
      <c r="A39" s="83"/>
      <c r="B39" s="90" t="s">
        <v>267</v>
      </c>
      <c r="C39" s="111" t="s">
        <v>305</v>
      </c>
      <c r="D39" s="90" t="n">
        <v>348</v>
      </c>
      <c r="E39" s="36" t="n">
        <v>6264</v>
      </c>
      <c r="F39" s="37" t="s">
        <v>74</v>
      </c>
      <c r="G39" s="86" t="n">
        <f aca="false">ROUND(39.3*Belarus*(1-D87),2)</f>
        <v>39.3</v>
      </c>
      <c r="H39" s="35"/>
      <c r="I39" s="35"/>
      <c r="J39" s="35"/>
      <c r="L39" s="116"/>
      <c r="M39" s="90" t="s">
        <v>211</v>
      </c>
      <c r="N39" s="97" t="s">
        <v>286</v>
      </c>
      <c r="O39" s="90" t="n">
        <v>3.5</v>
      </c>
      <c r="P39" s="90" t="n">
        <v>308</v>
      </c>
      <c r="Q39" s="90" t="n">
        <v>1150</v>
      </c>
      <c r="R39" s="37" t="s">
        <v>74</v>
      </c>
      <c r="S39" s="86" t="n">
        <f aca="false">ROUND(T39*Belarus*(1-D88),2)</f>
        <v>36.3</v>
      </c>
      <c r="T39" s="113" t="n">
        <v>36.3</v>
      </c>
    </row>
    <row r="40" s="27" customFormat="true" ht="15.75" hidden="false" customHeight="true" outlineLevel="0" collapsed="false">
      <c r="A40" s="83"/>
      <c r="B40" s="90" t="s">
        <v>267</v>
      </c>
      <c r="C40" s="111" t="s">
        <v>306</v>
      </c>
      <c r="D40" s="90" t="n">
        <v>556</v>
      </c>
      <c r="E40" s="36" t="n">
        <v>11120</v>
      </c>
      <c r="F40" s="37" t="s">
        <v>74</v>
      </c>
      <c r="G40" s="86" t="n">
        <f aca="false">ROUND(25.7*Belarus*(1-D87),2)</f>
        <v>25.7</v>
      </c>
      <c r="H40" s="86" t="n">
        <f aca="false">ROUND(25.7*Belarus*(1-D87),2)</f>
        <v>25.7</v>
      </c>
      <c r="I40" s="86" t="n">
        <f aca="false">ROUND(25.7*Belarus*(1-D87),2)</f>
        <v>25.7</v>
      </c>
      <c r="J40" s="35"/>
      <c r="L40" s="116"/>
      <c r="M40" s="90" t="s">
        <v>211</v>
      </c>
      <c r="N40" s="97" t="s">
        <v>288</v>
      </c>
      <c r="O40" s="90" t="n">
        <v>3.5</v>
      </c>
      <c r="P40" s="90" t="n">
        <v>308</v>
      </c>
      <c r="Q40" s="90" t="n">
        <v>1150</v>
      </c>
      <c r="R40" s="37" t="s">
        <v>74</v>
      </c>
      <c r="S40" s="86" t="n">
        <f aca="false">ROUND(T40*Belarus*(1-D88),2)</f>
        <v>36.3</v>
      </c>
      <c r="T40" s="113" t="n">
        <v>36.3</v>
      </c>
    </row>
    <row r="41" s="27" customFormat="true" ht="15.75" hidden="false" customHeight="true" outlineLevel="0" collapsed="false">
      <c r="A41" s="83"/>
      <c r="B41" s="90" t="s">
        <v>267</v>
      </c>
      <c r="C41" s="111" t="s">
        <v>307</v>
      </c>
      <c r="D41" s="90" t="n">
        <v>524</v>
      </c>
      <c r="E41" s="36" t="n">
        <v>8384</v>
      </c>
      <c r="F41" s="37" t="s">
        <v>74</v>
      </c>
      <c r="G41" s="86" t="n">
        <f aca="false">ROUND(33.7*Belarus*(1-D87),2)</f>
        <v>33.7</v>
      </c>
      <c r="H41" s="35"/>
      <c r="I41" s="35"/>
      <c r="J41" s="35"/>
      <c r="L41" s="120" t="s">
        <v>308</v>
      </c>
      <c r="M41" s="120"/>
      <c r="N41" s="120"/>
      <c r="O41" s="120"/>
      <c r="P41" s="120"/>
      <c r="Q41" s="120"/>
      <c r="R41" s="120"/>
      <c r="S41" s="120"/>
    </row>
    <row r="42" s="27" customFormat="true" ht="20.25" hidden="false" customHeight="true" outlineLevel="0" collapsed="false">
      <c r="A42" s="35" t="s">
        <v>309</v>
      </c>
      <c r="B42" s="35"/>
      <c r="C42" s="35"/>
      <c r="D42" s="35"/>
      <c r="E42" s="35"/>
      <c r="F42" s="35"/>
      <c r="G42" s="35"/>
      <c r="H42" s="121"/>
      <c r="I42" s="121"/>
      <c r="J42" s="121"/>
      <c r="L42" s="83"/>
      <c r="M42" s="90" t="s">
        <v>164</v>
      </c>
      <c r="N42" s="97" t="s">
        <v>258</v>
      </c>
      <c r="O42" s="90" t="n">
        <v>2.5</v>
      </c>
      <c r="P42" s="90" t="n">
        <v>420</v>
      </c>
      <c r="Q42" s="90" t="n">
        <v>1150</v>
      </c>
      <c r="R42" s="37" t="s">
        <v>74</v>
      </c>
      <c r="S42" s="112" t="n">
        <f aca="false">ROUND(T42*Belarus*(1-D88),2)</f>
        <v>7.2</v>
      </c>
      <c r="T42" s="113" t="n">
        <v>7.2</v>
      </c>
    </row>
    <row r="43" s="27" customFormat="true" ht="15.75" hidden="false" customHeight="true" outlineLevel="0" collapsed="false">
      <c r="A43" s="83"/>
      <c r="B43" s="90" t="s">
        <v>310</v>
      </c>
      <c r="C43" s="16" t="s">
        <v>311</v>
      </c>
      <c r="D43" s="36" t="n">
        <v>556</v>
      </c>
      <c r="E43" s="36" t="n">
        <v>11120</v>
      </c>
      <c r="F43" s="37" t="s">
        <v>74</v>
      </c>
      <c r="G43" s="86" t="n">
        <f aca="false">ROUND(24*Belarus*(1-D87),2)</f>
        <v>24</v>
      </c>
      <c r="H43" s="39"/>
      <c r="I43" s="39"/>
      <c r="J43" s="39"/>
      <c r="L43" s="83"/>
      <c r="M43" s="114" t="s">
        <v>164</v>
      </c>
      <c r="N43" s="115" t="s">
        <v>275</v>
      </c>
      <c r="O43" s="114" t="n">
        <v>3.5</v>
      </c>
      <c r="P43" s="114" t="n">
        <v>308</v>
      </c>
      <c r="Q43" s="114" t="n">
        <v>1140</v>
      </c>
      <c r="R43" s="94" t="s">
        <v>74</v>
      </c>
      <c r="S43" s="112" t="n">
        <f aca="false">ROUND(T43*Belarus*(1-D88),2)</f>
        <v>9.5</v>
      </c>
      <c r="T43" s="113" t="n">
        <v>9.5</v>
      </c>
    </row>
    <row r="44" s="27" customFormat="true" ht="15.75" hidden="false" customHeight="true" outlineLevel="0" collapsed="false">
      <c r="A44" s="83"/>
      <c r="B44" s="90" t="s">
        <v>310</v>
      </c>
      <c r="C44" s="16" t="s">
        <v>312</v>
      </c>
      <c r="D44" s="36" t="n">
        <v>444</v>
      </c>
      <c r="E44" s="36" t="n">
        <v>7992</v>
      </c>
      <c r="F44" s="37" t="s">
        <v>74</v>
      </c>
      <c r="G44" s="86" t="n">
        <f aca="false">ROUND(26.5*Belarus*(1-D87),2)</f>
        <v>26.5</v>
      </c>
      <c r="H44" s="39"/>
      <c r="I44" s="39"/>
      <c r="J44" s="39"/>
      <c r="L44" s="122"/>
      <c r="M44" s="123"/>
      <c r="N44" s="124"/>
      <c r="O44" s="123"/>
      <c r="P44" s="123"/>
      <c r="Q44" s="123"/>
      <c r="R44" s="125"/>
      <c r="S44" s="126"/>
      <c r="T44" s="113"/>
    </row>
    <row r="45" s="27" customFormat="true" ht="12.75" hidden="false" customHeight="true" outlineLevel="0" collapsed="false">
      <c r="A45" s="83"/>
      <c r="B45" s="90" t="s">
        <v>310</v>
      </c>
      <c r="C45" s="16" t="s">
        <v>313</v>
      </c>
      <c r="D45" s="36" t="n">
        <v>556</v>
      </c>
      <c r="E45" s="36" t="n">
        <v>11120</v>
      </c>
      <c r="F45" s="37" t="s">
        <v>74</v>
      </c>
      <c r="G45" s="86" t="n">
        <f aca="false">ROUND(24*Belarus*(1-D87),2)</f>
        <v>24</v>
      </c>
      <c r="H45" s="39"/>
      <c r="I45" s="39"/>
      <c r="J45" s="39"/>
      <c r="L45" s="35" t="s">
        <v>314</v>
      </c>
      <c r="M45" s="35"/>
      <c r="N45" s="35"/>
      <c r="O45" s="35"/>
      <c r="P45" s="35"/>
      <c r="Q45" s="35"/>
      <c r="R45" s="35"/>
      <c r="S45" s="35"/>
      <c r="T45" s="113"/>
    </row>
    <row r="46" s="27" customFormat="true" ht="18" hidden="false" customHeight="true" outlineLevel="0" collapsed="false">
      <c r="A46" s="83"/>
      <c r="B46" s="90" t="s">
        <v>310</v>
      </c>
      <c r="C46" s="16" t="s">
        <v>315</v>
      </c>
      <c r="D46" s="36" t="n">
        <v>444</v>
      </c>
      <c r="E46" s="36" t="n">
        <v>7992</v>
      </c>
      <c r="F46" s="37" t="s">
        <v>74</v>
      </c>
      <c r="G46" s="86" t="n">
        <f aca="false">ROUND(26.5*Belarus*(1-D87),2)</f>
        <v>26.5</v>
      </c>
      <c r="H46" s="39"/>
      <c r="I46" s="39"/>
      <c r="J46" s="39"/>
      <c r="L46" s="83"/>
      <c r="M46" s="117" t="s">
        <v>316</v>
      </c>
      <c r="N46" s="118" t="s">
        <v>317</v>
      </c>
      <c r="O46" s="117" t="n">
        <v>3.5</v>
      </c>
      <c r="P46" s="117" t="n">
        <v>448</v>
      </c>
      <c r="Q46" s="117" t="n">
        <v>1550</v>
      </c>
      <c r="R46" s="119" t="s">
        <v>74</v>
      </c>
      <c r="S46" s="112" t="n">
        <f aca="false">ROUND(T46*Belarus*(1-D88),2)</f>
        <v>14</v>
      </c>
      <c r="T46" s="113" t="n">
        <v>14</v>
      </c>
    </row>
    <row r="47" s="27" customFormat="true" ht="18" hidden="false" customHeight="true" outlineLevel="0" collapsed="false">
      <c r="A47" s="83"/>
      <c r="B47" s="90" t="s">
        <v>310</v>
      </c>
      <c r="C47" s="16" t="s">
        <v>318</v>
      </c>
      <c r="D47" s="36" t="n">
        <v>556</v>
      </c>
      <c r="E47" s="36" t="n">
        <v>11120</v>
      </c>
      <c r="F47" s="37" t="s">
        <v>74</v>
      </c>
      <c r="G47" s="86" t="n">
        <f aca="false">ROUND(26.5*Belarus*(1-D87),2)</f>
        <v>26.5</v>
      </c>
      <c r="H47" s="39"/>
      <c r="I47" s="39"/>
      <c r="J47" s="39"/>
      <c r="L47" s="83"/>
      <c r="M47" s="90" t="s">
        <v>316</v>
      </c>
      <c r="N47" s="97" t="s">
        <v>319</v>
      </c>
      <c r="O47" s="90" t="n">
        <v>3.5</v>
      </c>
      <c r="P47" s="90" t="n">
        <v>448</v>
      </c>
      <c r="Q47" s="90" t="n">
        <v>1550</v>
      </c>
      <c r="R47" s="37" t="s">
        <v>74</v>
      </c>
      <c r="S47" s="112" t="n">
        <f aca="false">ROUND(T47*Belarus*(1-D88),2)</f>
        <v>14.9</v>
      </c>
      <c r="T47" s="113" t="n">
        <v>14.9</v>
      </c>
    </row>
    <row r="48" s="27" customFormat="true" ht="12.75" hidden="false" customHeight="false" outlineLevel="0" collapsed="false">
      <c r="A48" s="83"/>
      <c r="B48" s="90" t="s">
        <v>310</v>
      </c>
      <c r="C48" s="16" t="s">
        <v>320</v>
      </c>
      <c r="D48" s="36" t="n">
        <v>444</v>
      </c>
      <c r="E48" s="36" t="n">
        <v>7992</v>
      </c>
      <c r="F48" s="37" t="s">
        <v>74</v>
      </c>
      <c r="G48" s="86" t="n">
        <f aca="false">ROUND(29.5*Belarus*(1-D87),2)</f>
        <v>29.5</v>
      </c>
      <c r="H48" s="39"/>
      <c r="I48" s="39"/>
      <c r="J48" s="39"/>
      <c r="L48" s="83"/>
      <c r="M48" s="90" t="s">
        <v>316</v>
      </c>
      <c r="N48" s="97" t="s">
        <v>321</v>
      </c>
      <c r="O48" s="90" t="n">
        <v>3.5</v>
      </c>
      <c r="P48" s="90" t="n">
        <v>448</v>
      </c>
      <c r="Q48" s="90" t="n">
        <v>1550</v>
      </c>
      <c r="R48" s="37" t="s">
        <v>74</v>
      </c>
      <c r="S48" s="112" t="n">
        <f aca="false">ROUND(T48*Belarus*(1-D88),2)</f>
        <v>15.5</v>
      </c>
      <c r="T48" s="113" t="n">
        <v>15.5</v>
      </c>
    </row>
    <row r="49" s="27" customFormat="true" ht="12.75" hidden="false" customHeight="false" outlineLevel="0" collapsed="false">
      <c r="A49" s="83"/>
      <c r="B49" s="90" t="s">
        <v>310</v>
      </c>
      <c r="C49" s="16" t="s">
        <v>322</v>
      </c>
      <c r="D49" s="36" t="n">
        <v>556</v>
      </c>
      <c r="E49" s="36" t="n">
        <v>11120</v>
      </c>
      <c r="F49" s="37" t="s">
        <v>74</v>
      </c>
      <c r="G49" s="86" t="n">
        <f aca="false">ROUND(35.5*Belarus*(1-D87),2)</f>
        <v>35.5</v>
      </c>
      <c r="H49" s="39"/>
      <c r="I49" s="39"/>
      <c r="J49" s="39"/>
      <c r="L49" s="127"/>
      <c r="M49" s="60"/>
      <c r="N49" s="128"/>
      <c r="O49" s="60"/>
      <c r="P49" s="60"/>
      <c r="Q49" s="60"/>
      <c r="R49" s="18"/>
      <c r="S49" s="129"/>
      <c r="T49" s="113"/>
    </row>
    <row r="50" s="27" customFormat="true" ht="15.75" hidden="false" customHeight="true" outlineLevel="0" collapsed="false">
      <c r="A50" s="83"/>
      <c r="B50" s="90" t="s">
        <v>310</v>
      </c>
      <c r="C50" s="16" t="s">
        <v>323</v>
      </c>
      <c r="D50" s="36" t="n">
        <v>444</v>
      </c>
      <c r="E50" s="36" t="n">
        <v>7992</v>
      </c>
      <c r="F50" s="37" t="s">
        <v>74</v>
      </c>
      <c r="G50" s="86" t="n">
        <f aca="false">ROUND(40*Belarus*(1-D87),2)</f>
        <v>40</v>
      </c>
      <c r="H50" s="39"/>
      <c r="I50" s="39"/>
      <c r="J50" s="39"/>
    </row>
    <row r="51" s="27" customFormat="true" ht="15.75" hidden="false" customHeight="true" outlineLevel="0" collapsed="false">
      <c r="A51" s="83"/>
      <c r="B51" s="90" t="s">
        <v>310</v>
      </c>
      <c r="C51" s="16" t="s">
        <v>324</v>
      </c>
      <c r="D51" s="36" t="n">
        <v>556</v>
      </c>
      <c r="E51" s="36" t="n">
        <v>11120</v>
      </c>
      <c r="F51" s="37" t="s">
        <v>74</v>
      </c>
      <c r="G51" s="86" t="n">
        <f aca="false">ROUND(30*Belarus*(1-D87),2)</f>
        <v>30</v>
      </c>
      <c r="H51" s="39"/>
      <c r="I51" s="39"/>
      <c r="J51" s="39"/>
    </row>
    <row r="52" s="27" customFormat="true" ht="12.75" hidden="false" customHeight="false" outlineLevel="0" collapsed="false">
      <c r="A52" s="83"/>
      <c r="B52" s="90" t="s">
        <v>310</v>
      </c>
      <c r="C52" s="16" t="s">
        <v>325</v>
      </c>
      <c r="D52" s="36" t="n">
        <v>444</v>
      </c>
      <c r="E52" s="36" t="n">
        <v>7992</v>
      </c>
      <c r="F52" s="37" t="s">
        <v>74</v>
      </c>
      <c r="G52" s="86" t="n">
        <f aca="false">ROUND(34.5*Belarus*(1-D87),2)</f>
        <v>34.5</v>
      </c>
      <c r="H52" s="39"/>
      <c r="I52" s="39"/>
      <c r="J52" s="39"/>
    </row>
    <row r="53" s="27" customFormat="true" ht="12.75" hidden="false" customHeight="false" outlineLevel="0" collapsed="false">
      <c r="A53" s="83"/>
      <c r="B53" s="90" t="s">
        <v>310</v>
      </c>
      <c r="C53" s="16" t="s">
        <v>326</v>
      </c>
      <c r="D53" s="36" t="n">
        <v>556</v>
      </c>
      <c r="E53" s="36" t="n">
        <v>11120</v>
      </c>
      <c r="F53" s="37" t="s">
        <v>74</v>
      </c>
      <c r="G53" s="86" t="n">
        <f aca="false">ROUND(33.5*Belarus*(1-D87),2)</f>
        <v>33.5</v>
      </c>
      <c r="H53" s="39"/>
      <c r="I53" s="39"/>
      <c r="J53" s="39"/>
    </row>
    <row r="54" s="27" customFormat="true" ht="15.75" hidden="false" customHeight="true" outlineLevel="0" collapsed="false">
      <c r="A54" s="83"/>
      <c r="B54" s="90" t="s">
        <v>310</v>
      </c>
      <c r="C54" s="16" t="s">
        <v>327</v>
      </c>
      <c r="D54" s="36" t="n">
        <v>444</v>
      </c>
      <c r="E54" s="36" t="n">
        <v>7992</v>
      </c>
      <c r="F54" s="37" t="s">
        <v>74</v>
      </c>
      <c r="G54" s="86" t="n">
        <f aca="false">ROUND(40*Belarus*(1-D87),2)</f>
        <v>40</v>
      </c>
      <c r="H54" s="39"/>
      <c r="I54" s="39"/>
      <c r="J54" s="39"/>
    </row>
    <row r="55" s="27" customFormat="true" ht="15.75" hidden="false" customHeight="true" outlineLevel="0" collapsed="false">
      <c r="A55" s="83"/>
      <c r="B55" s="90" t="s">
        <v>310</v>
      </c>
      <c r="C55" s="16" t="s">
        <v>328</v>
      </c>
      <c r="D55" s="36" t="n">
        <v>556</v>
      </c>
      <c r="E55" s="36" t="n">
        <v>11120</v>
      </c>
      <c r="F55" s="37" t="s">
        <v>74</v>
      </c>
      <c r="G55" s="86" t="n">
        <f aca="false">ROUND(26.5*Belarus*(1-D87),2)</f>
        <v>26.5</v>
      </c>
      <c r="H55" s="39"/>
      <c r="I55" s="39"/>
      <c r="J55" s="39"/>
    </row>
    <row r="56" s="27" customFormat="true" ht="12.75" hidden="false" customHeight="false" outlineLevel="0" collapsed="false">
      <c r="A56" s="83"/>
      <c r="B56" s="90" t="s">
        <v>310</v>
      </c>
      <c r="C56" s="16" t="s">
        <v>329</v>
      </c>
      <c r="D56" s="36" t="n">
        <v>444</v>
      </c>
      <c r="E56" s="36" t="n">
        <v>7992</v>
      </c>
      <c r="F56" s="37" t="s">
        <v>74</v>
      </c>
      <c r="G56" s="86" t="n">
        <f aca="false">ROUND(31*Belarus*(1-D87),2)</f>
        <v>31</v>
      </c>
      <c r="H56" s="39"/>
      <c r="I56" s="39"/>
      <c r="J56" s="39"/>
    </row>
    <row r="57" s="27" customFormat="true" ht="12.75" hidden="false" customHeight="false" outlineLevel="0" collapsed="false">
      <c r="A57" s="83"/>
      <c r="B57" s="90" t="s">
        <v>310</v>
      </c>
      <c r="C57" s="16" t="s">
        <v>330</v>
      </c>
      <c r="D57" s="36" t="n">
        <v>556</v>
      </c>
      <c r="E57" s="36" t="n">
        <v>11120</v>
      </c>
      <c r="F57" s="37" t="s">
        <v>74</v>
      </c>
      <c r="G57" s="86" t="n">
        <f aca="false">ROUND(26.5*Belarus*(1-D87),2)</f>
        <v>26.5</v>
      </c>
      <c r="H57" s="39"/>
      <c r="I57" s="39"/>
      <c r="J57" s="39"/>
    </row>
    <row r="58" s="27" customFormat="true" ht="12.75" hidden="false" customHeight="false" outlineLevel="0" collapsed="false">
      <c r="A58" s="83"/>
      <c r="B58" s="90" t="s">
        <v>310</v>
      </c>
      <c r="C58" s="16" t="s">
        <v>331</v>
      </c>
      <c r="D58" s="36" t="n">
        <v>444</v>
      </c>
      <c r="E58" s="36" t="n">
        <v>7992</v>
      </c>
      <c r="F58" s="37" t="s">
        <v>74</v>
      </c>
      <c r="G58" s="86" t="n">
        <f aca="false">ROUND(31*Belarus*(1-D87),2)</f>
        <v>31</v>
      </c>
      <c r="H58" s="39"/>
      <c r="I58" s="39"/>
      <c r="J58" s="39"/>
    </row>
    <row r="59" s="27" customFormat="true" ht="12.75" hidden="false" customHeight="false" outlineLevel="0" collapsed="false">
      <c r="A59" s="83"/>
      <c r="B59" s="90" t="s">
        <v>310</v>
      </c>
      <c r="C59" s="16" t="s">
        <v>332</v>
      </c>
      <c r="D59" s="36" t="n">
        <v>556</v>
      </c>
      <c r="E59" s="36" t="n">
        <v>11120</v>
      </c>
      <c r="F59" s="37" t="s">
        <v>74</v>
      </c>
      <c r="G59" s="86" t="n">
        <f aca="false">ROUND(26.5*Belarus*(1-D87),2)</f>
        <v>26.5</v>
      </c>
      <c r="H59" s="39"/>
      <c r="I59" s="39"/>
      <c r="J59" s="39"/>
    </row>
    <row r="60" s="27" customFormat="true" ht="15.75" hidden="false" customHeight="true" outlineLevel="0" collapsed="false">
      <c r="A60" s="83"/>
      <c r="B60" s="90" t="s">
        <v>310</v>
      </c>
      <c r="C60" s="16" t="s">
        <v>333</v>
      </c>
      <c r="D60" s="36" t="n">
        <v>444</v>
      </c>
      <c r="E60" s="36" t="n">
        <v>7992</v>
      </c>
      <c r="F60" s="37" t="s">
        <v>74</v>
      </c>
      <c r="G60" s="86" t="n">
        <f aca="false">ROUND(31*Belarus*(1-D87),2)</f>
        <v>31</v>
      </c>
      <c r="H60" s="39"/>
      <c r="I60" s="39"/>
      <c r="J60" s="39"/>
    </row>
    <row r="61" s="27" customFormat="true" ht="15.75" hidden="false" customHeight="true" outlineLevel="0" collapsed="false">
      <c r="A61" s="83"/>
      <c r="B61" s="90" t="s">
        <v>310</v>
      </c>
      <c r="C61" s="16" t="s">
        <v>334</v>
      </c>
      <c r="D61" s="36" t="n">
        <v>556</v>
      </c>
      <c r="E61" s="36" t="n">
        <v>11120</v>
      </c>
      <c r="F61" s="37" t="s">
        <v>74</v>
      </c>
      <c r="G61" s="86" t="n">
        <f aca="false">ROUND(26.5*Belarus*(1-D87),2)</f>
        <v>26.5</v>
      </c>
      <c r="H61" s="39"/>
      <c r="I61" s="39"/>
      <c r="J61" s="39"/>
    </row>
    <row r="62" s="27" customFormat="true" ht="12.75" hidden="false" customHeight="false" outlineLevel="0" collapsed="false">
      <c r="A62" s="83"/>
      <c r="B62" s="90" t="s">
        <v>310</v>
      </c>
      <c r="C62" s="16" t="s">
        <v>335</v>
      </c>
      <c r="D62" s="36" t="n">
        <v>444</v>
      </c>
      <c r="E62" s="36" t="n">
        <v>7992</v>
      </c>
      <c r="F62" s="37" t="s">
        <v>74</v>
      </c>
      <c r="G62" s="86" t="n">
        <f aca="false">ROUND(29.5*Belarus*(1-D87),2)</f>
        <v>29.5</v>
      </c>
      <c r="H62" s="39"/>
      <c r="I62" s="39"/>
      <c r="J62" s="39"/>
    </row>
    <row r="63" s="27" customFormat="true" ht="12.75" hidden="false" customHeight="false" outlineLevel="0" collapsed="false">
      <c r="A63" s="83"/>
      <c r="B63" s="90" t="s">
        <v>310</v>
      </c>
      <c r="C63" s="16" t="s">
        <v>336</v>
      </c>
      <c r="D63" s="36" t="n">
        <v>556</v>
      </c>
      <c r="E63" s="36" t="n">
        <v>11120</v>
      </c>
      <c r="F63" s="37" t="s">
        <v>74</v>
      </c>
      <c r="G63" s="86" t="n">
        <f aca="false">ROUND(26.5*Belarus*(1-D87),2)</f>
        <v>26.5</v>
      </c>
      <c r="H63" s="39"/>
      <c r="I63" s="39"/>
      <c r="J63" s="39"/>
    </row>
    <row r="64" s="27" customFormat="true" ht="21" hidden="false" customHeight="true" outlineLevel="0" collapsed="false">
      <c r="A64" s="83"/>
      <c r="B64" s="90" t="s">
        <v>310</v>
      </c>
      <c r="C64" s="16" t="s">
        <v>337</v>
      </c>
      <c r="D64" s="36" t="n">
        <v>444</v>
      </c>
      <c r="E64" s="36" t="n">
        <v>7992</v>
      </c>
      <c r="F64" s="37" t="s">
        <v>74</v>
      </c>
      <c r="G64" s="86" t="n">
        <f aca="false">ROUND(29.5*Belarus*(1-D87),2)</f>
        <v>29.5</v>
      </c>
      <c r="H64" s="39"/>
      <c r="I64" s="39"/>
      <c r="J64" s="39"/>
    </row>
    <row r="65" s="27" customFormat="true" ht="21" hidden="false" customHeight="true" outlineLevel="0" collapsed="false">
      <c r="A65" s="83"/>
      <c r="B65" s="90" t="s">
        <v>310</v>
      </c>
      <c r="C65" s="16" t="s">
        <v>338</v>
      </c>
      <c r="D65" s="36" t="n">
        <v>556</v>
      </c>
      <c r="E65" s="36" t="n">
        <v>11120</v>
      </c>
      <c r="F65" s="37" t="s">
        <v>74</v>
      </c>
      <c r="G65" s="86" t="n">
        <f aca="false">ROUND(33.5*Belarus*(1-D87),2)</f>
        <v>33.5</v>
      </c>
      <c r="H65" s="39"/>
      <c r="I65" s="39"/>
      <c r="J65" s="39"/>
    </row>
    <row r="66" s="27" customFormat="true" ht="18.75" hidden="false" customHeight="true" outlineLevel="0" collapsed="false">
      <c r="A66" s="83"/>
      <c r="B66" s="90" t="s">
        <v>310</v>
      </c>
      <c r="C66" s="16" t="s">
        <v>339</v>
      </c>
      <c r="D66" s="36" t="n">
        <v>444</v>
      </c>
      <c r="E66" s="36" t="n">
        <v>7992</v>
      </c>
      <c r="F66" s="37" t="s">
        <v>74</v>
      </c>
      <c r="G66" s="86" t="n">
        <f aca="false">ROUND(34.5*Belarus*(1-D87),2)</f>
        <v>34.5</v>
      </c>
      <c r="H66" s="39"/>
      <c r="I66" s="39"/>
      <c r="J66" s="39"/>
    </row>
    <row r="67" s="27" customFormat="true" ht="18.75" hidden="false" customHeight="true" outlineLevel="0" collapsed="false">
      <c r="A67" s="83"/>
      <c r="B67" s="90" t="s">
        <v>310</v>
      </c>
      <c r="C67" s="16" t="s">
        <v>340</v>
      </c>
      <c r="D67" s="36" t="n">
        <v>556</v>
      </c>
      <c r="E67" s="36" t="n">
        <v>12852</v>
      </c>
      <c r="F67" s="37" t="s">
        <v>74</v>
      </c>
      <c r="G67" s="86" t="n">
        <f aca="false">ROUND(24.5*Belarus*(1-D87),2)</f>
        <v>24.5</v>
      </c>
      <c r="H67" s="39"/>
      <c r="I67" s="39"/>
      <c r="J67" s="39"/>
    </row>
    <row r="68" s="27" customFormat="true" ht="18.75" hidden="false" customHeight="true" outlineLevel="0" collapsed="false">
      <c r="A68" s="83"/>
      <c r="B68" s="90" t="s">
        <v>310</v>
      </c>
      <c r="C68" s="16" t="s">
        <v>341</v>
      </c>
      <c r="D68" s="36" t="n">
        <v>444</v>
      </c>
      <c r="E68" s="36" t="n">
        <v>8880</v>
      </c>
      <c r="F68" s="37" t="s">
        <v>74</v>
      </c>
      <c r="G68" s="86" t="n">
        <f aca="false">ROUND(29*Belarus*(1-D87),2)</f>
        <v>29</v>
      </c>
      <c r="H68" s="39"/>
      <c r="I68" s="39"/>
      <c r="J68" s="39"/>
    </row>
    <row r="69" s="27" customFormat="true" ht="18.75" hidden="false" customHeight="true" outlineLevel="0" collapsed="false">
      <c r="A69" s="83"/>
      <c r="B69" s="90" t="s">
        <v>310</v>
      </c>
      <c r="C69" s="16" t="s">
        <v>342</v>
      </c>
      <c r="D69" s="36" t="n">
        <v>556</v>
      </c>
      <c r="E69" s="36" t="n">
        <v>12852</v>
      </c>
      <c r="F69" s="37" t="s">
        <v>74</v>
      </c>
      <c r="G69" s="86" t="n">
        <f aca="false">ROUND(32*Belarus*(1-D87),2)</f>
        <v>32</v>
      </c>
      <c r="H69" s="39"/>
      <c r="I69" s="39"/>
      <c r="J69" s="39"/>
    </row>
    <row r="70" s="27" customFormat="true" ht="18.75" hidden="false" customHeight="true" outlineLevel="0" collapsed="false">
      <c r="A70" s="83"/>
      <c r="B70" s="90" t="s">
        <v>310</v>
      </c>
      <c r="C70" s="16" t="s">
        <v>343</v>
      </c>
      <c r="D70" s="36" t="n">
        <v>444</v>
      </c>
      <c r="E70" s="36" t="n">
        <v>8880</v>
      </c>
      <c r="F70" s="37" t="s">
        <v>74</v>
      </c>
      <c r="G70" s="86" t="n">
        <f aca="false">ROUND(41*Belarus*(1-D87),2)</f>
        <v>41</v>
      </c>
      <c r="H70" s="39"/>
      <c r="I70" s="39"/>
      <c r="J70" s="39"/>
    </row>
    <row r="71" s="27" customFormat="true" ht="20.25" hidden="false" customHeight="true" outlineLevel="0" collapsed="false">
      <c r="A71" s="83"/>
      <c r="B71" s="90" t="s">
        <v>310</v>
      </c>
      <c r="C71" s="16" t="s">
        <v>344</v>
      </c>
      <c r="D71" s="36" t="n">
        <v>556</v>
      </c>
      <c r="E71" s="36" t="n">
        <v>12852</v>
      </c>
      <c r="F71" s="37" t="s">
        <v>74</v>
      </c>
      <c r="G71" s="86" t="n">
        <f aca="false">ROUND(34*Belarus*(1-D87),2)</f>
        <v>34</v>
      </c>
      <c r="H71" s="39"/>
      <c r="I71" s="39"/>
      <c r="J71" s="39"/>
    </row>
    <row r="72" s="27" customFormat="true" ht="24.75" hidden="false" customHeight="true" outlineLevel="0" collapsed="false">
      <c r="A72" s="83"/>
      <c r="B72" s="90" t="s">
        <v>310</v>
      </c>
      <c r="C72" s="16" t="s">
        <v>345</v>
      </c>
      <c r="D72" s="36" t="n">
        <v>444</v>
      </c>
      <c r="E72" s="36" t="n">
        <v>8880</v>
      </c>
      <c r="F72" s="37" t="s">
        <v>74</v>
      </c>
      <c r="G72" s="86" t="n">
        <f aca="false">ROUND(40*Belarus*(1-D87),2)</f>
        <v>40</v>
      </c>
      <c r="H72" s="39"/>
      <c r="I72" s="39"/>
      <c r="J72" s="39"/>
    </row>
    <row r="73" s="27" customFormat="true" ht="24.75" hidden="false" customHeight="true" outlineLevel="0" collapsed="false">
      <c r="A73" s="83"/>
      <c r="B73" s="90" t="s">
        <v>310</v>
      </c>
      <c r="C73" s="16" t="s">
        <v>346</v>
      </c>
      <c r="D73" s="36" t="n">
        <v>556</v>
      </c>
      <c r="E73" s="36" t="n">
        <v>12852</v>
      </c>
      <c r="F73" s="37" t="s">
        <v>74</v>
      </c>
      <c r="G73" s="86" t="n">
        <f aca="false">ROUND(36.5*Belarus*(1-D87),2)</f>
        <v>36.5</v>
      </c>
      <c r="H73" s="39"/>
      <c r="I73" s="39"/>
      <c r="J73" s="39"/>
    </row>
    <row r="74" s="27" customFormat="true" ht="24.75" hidden="false" customHeight="true" outlineLevel="0" collapsed="false">
      <c r="A74" s="83"/>
      <c r="B74" s="90" t="s">
        <v>310</v>
      </c>
      <c r="C74" s="16" t="s">
        <v>347</v>
      </c>
      <c r="D74" s="36" t="n">
        <v>444</v>
      </c>
      <c r="E74" s="36" t="n">
        <v>8880</v>
      </c>
      <c r="F74" s="37" t="s">
        <v>74</v>
      </c>
      <c r="G74" s="86" t="n">
        <f aca="false">ROUND(41.5*Belarus*(1-D87),2)</f>
        <v>41.5</v>
      </c>
      <c r="H74" s="39"/>
      <c r="I74" s="39"/>
      <c r="J74" s="39"/>
    </row>
    <row r="75" s="27" customFormat="true" ht="24.75" hidden="false" customHeight="true" outlineLevel="0" collapsed="false">
      <c r="A75" s="35" t="s">
        <v>348</v>
      </c>
      <c r="B75" s="35"/>
      <c r="C75" s="35"/>
      <c r="D75" s="35"/>
      <c r="E75" s="35"/>
      <c r="F75" s="35"/>
      <c r="G75" s="35"/>
      <c r="H75" s="121"/>
      <c r="I75" s="121"/>
      <c r="J75" s="121"/>
    </row>
    <row r="76" s="27" customFormat="true" ht="18" hidden="false" customHeight="true" outlineLevel="0" collapsed="false">
      <c r="A76" s="83"/>
      <c r="B76" s="90" t="s">
        <v>310</v>
      </c>
      <c r="C76" s="16" t="s">
        <v>349</v>
      </c>
      <c r="D76" s="36" t="n">
        <v>444</v>
      </c>
      <c r="E76" s="36" t="n">
        <v>11120</v>
      </c>
      <c r="F76" s="37" t="s">
        <v>74</v>
      </c>
      <c r="G76" s="86" t="n">
        <f aca="false">ROUND(45*Belarus*(1-D87),2)</f>
        <v>45</v>
      </c>
      <c r="H76" s="39"/>
      <c r="I76" s="39"/>
      <c r="J76" s="39"/>
    </row>
    <row r="77" s="27" customFormat="true" ht="20.25" hidden="false" customHeight="true" outlineLevel="0" collapsed="false">
      <c r="A77" s="83"/>
      <c r="B77" s="90" t="s">
        <v>310</v>
      </c>
      <c r="C77" s="16" t="s">
        <v>350</v>
      </c>
      <c r="D77" s="36" t="n">
        <v>444</v>
      </c>
      <c r="E77" s="36" t="n">
        <v>7992</v>
      </c>
      <c r="F77" s="37" t="s">
        <v>74</v>
      </c>
      <c r="G77" s="86" t="n">
        <f aca="false">ROUND(50*Belarus*(1-D87),2)</f>
        <v>50</v>
      </c>
      <c r="H77" s="39"/>
      <c r="I77" s="39"/>
      <c r="J77" s="39"/>
    </row>
    <row r="78" s="27" customFormat="true" ht="20.25" hidden="false" customHeight="true" outlineLevel="0" collapsed="false">
      <c r="A78" s="83"/>
      <c r="B78" s="90" t="s">
        <v>310</v>
      </c>
      <c r="C78" s="97" t="s">
        <v>351</v>
      </c>
      <c r="D78" s="36" t="n">
        <v>444</v>
      </c>
      <c r="E78" s="36" t="n">
        <v>13344</v>
      </c>
      <c r="F78" s="37" t="s">
        <v>74</v>
      </c>
      <c r="G78" s="86" t="n">
        <f aca="false">ROUND(45*Belarus*(1-D87),2)</f>
        <v>45</v>
      </c>
      <c r="H78" s="39"/>
      <c r="I78" s="39"/>
      <c r="J78" s="39"/>
    </row>
    <row r="79" s="27" customFormat="true" ht="20.25" hidden="false" customHeight="true" outlineLevel="0" collapsed="false">
      <c r="A79" s="83"/>
      <c r="B79" s="90" t="s">
        <v>310</v>
      </c>
      <c r="C79" s="97" t="s">
        <v>352</v>
      </c>
      <c r="D79" s="36" t="n">
        <v>444</v>
      </c>
      <c r="E79" s="36" t="n">
        <v>9324</v>
      </c>
      <c r="F79" s="37" t="s">
        <v>74</v>
      </c>
      <c r="G79" s="86" t="n">
        <f aca="false">ROUND(50*Belarus*(1-D87),2)</f>
        <v>50</v>
      </c>
      <c r="H79" s="39"/>
      <c r="I79" s="39"/>
      <c r="J79" s="39"/>
    </row>
    <row r="80" s="27" customFormat="true" ht="20.25" hidden="false" customHeight="true" outlineLevel="0" collapsed="false">
      <c r="A80" s="39"/>
      <c r="B80" s="39"/>
      <c r="C80" s="39"/>
      <c r="D80" s="39"/>
      <c r="E80" s="39"/>
      <c r="F80" s="39"/>
      <c r="G80" s="39"/>
      <c r="H80" s="39"/>
      <c r="I80" s="39"/>
      <c r="J80" s="39"/>
    </row>
    <row r="81" s="27" customFormat="true" ht="20.25" hidden="false" customHeight="true" outlineLevel="0" collapsed="false">
      <c r="A81" s="35" t="s">
        <v>237</v>
      </c>
      <c r="B81" s="35"/>
      <c r="C81" s="35"/>
      <c r="D81" s="35"/>
      <c r="E81" s="35"/>
      <c r="F81" s="35"/>
      <c r="G81" s="35"/>
      <c r="H81" s="121"/>
      <c r="I81" s="121"/>
      <c r="J81" s="121"/>
    </row>
    <row r="82" s="27" customFormat="true" ht="20.25" hidden="false" customHeight="true" outlineLevel="0" collapsed="false">
      <c r="A82" s="84" t="s">
        <v>353</v>
      </c>
      <c r="B82" s="84"/>
      <c r="C82" s="84"/>
      <c r="D82" s="84"/>
      <c r="E82" s="84"/>
      <c r="F82" s="84"/>
      <c r="G82" s="84"/>
      <c r="H82" s="121"/>
      <c r="I82" s="121"/>
      <c r="J82" s="121"/>
      <c r="L82" s="45"/>
      <c r="M82" s="45"/>
      <c r="N82" s="45"/>
      <c r="O82" s="45"/>
      <c r="P82" s="45"/>
      <c r="Q82" s="45"/>
      <c r="R82" s="45"/>
      <c r="S82" s="45"/>
      <c r="T82" s="45"/>
    </row>
    <row r="83" s="27" customFormat="true" ht="20.25" hidden="false" customHeight="true" outlineLevel="0" collapsed="false">
      <c r="A83" s="84" t="s">
        <v>239</v>
      </c>
      <c r="B83" s="84"/>
      <c r="C83" s="84"/>
      <c r="D83" s="84"/>
      <c r="E83" s="84"/>
      <c r="F83" s="84"/>
      <c r="G83" s="84"/>
      <c r="H83" s="130"/>
      <c r="I83" s="130"/>
      <c r="J83" s="130"/>
      <c r="L83" s="45"/>
      <c r="M83" s="45"/>
      <c r="N83" s="45"/>
      <c r="O83" s="45"/>
      <c r="P83" s="45"/>
      <c r="Q83" s="45"/>
      <c r="R83" s="45"/>
      <c r="S83" s="45"/>
      <c r="T83" s="45"/>
    </row>
    <row r="84" s="27" customFormat="true" ht="20.25" hidden="false" customHeight="true" outlineLevel="0" collapsed="false">
      <c r="A84" s="39"/>
      <c r="B84" s="39"/>
      <c r="C84" s="39"/>
      <c r="D84" s="39"/>
      <c r="E84" s="39"/>
      <c r="F84" s="39"/>
      <c r="G84" s="39"/>
      <c r="H84" s="39"/>
      <c r="I84" s="39"/>
      <c r="J84" s="39"/>
      <c r="L84" s="131"/>
      <c r="M84" s="131"/>
      <c r="N84" s="131"/>
      <c r="O84" s="131"/>
      <c r="P84" s="131"/>
      <c r="Q84" s="131"/>
      <c r="R84" s="131"/>
      <c r="S84" s="131"/>
      <c r="T84" s="45"/>
    </row>
    <row r="85" s="27" customFormat="true" ht="20.25" hidden="false" customHeight="true" outlineLevel="0" collapsed="false">
      <c r="A85" s="39"/>
      <c r="B85" s="39"/>
      <c r="C85" s="39"/>
      <c r="D85" s="39"/>
      <c r="E85" s="39"/>
      <c r="F85" s="39"/>
      <c r="G85" s="39"/>
      <c r="H85" s="39"/>
      <c r="I85" s="39"/>
      <c r="J85" s="39"/>
      <c r="K85" s="45"/>
      <c r="L85" s="131"/>
      <c r="M85" s="131"/>
      <c r="N85" s="131"/>
      <c r="O85" s="131"/>
      <c r="P85" s="131"/>
      <c r="Q85" s="131"/>
      <c r="R85" s="131"/>
      <c r="S85" s="131"/>
      <c r="T85" s="45"/>
    </row>
    <row r="86" s="27" customFormat="true" ht="20.25" hidden="false" customHeight="true" outlineLevel="0" collapsed="false">
      <c r="A86" s="132" t="s">
        <v>94</v>
      </c>
      <c r="B86" s="132"/>
      <c r="C86" s="132"/>
      <c r="D86" s="39"/>
      <c r="E86" s="39"/>
      <c r="F86" s="39"/>
      <c r="G86" s="39"/>
      <c r="H86" s="39"/>
      <c r="I86" s="39"/>
      <c r="J86" s="39"/>
      <c r="K86" s="45"/>
      <c r="L86" s="131"/>
      <c r="M86" s="131"/>
      <c r="N86" s="131"/>
      <c r="O86" s="131"/>
      <c r="P86" s="131"/>
      <c r="Q86" s="131"/>
      <c r="R86" s="131"/>
      <c r="S86" s="131"/>
      <c r="T86" s="45"/>
    </row>
    <row r="87" s="27" customFormat="true" ht="20.25" hidden="false" customHeight="true" outlineLevel="0" collapsed="false">
      <c r="A87" s="105" t="s">
        <v>354</v>
      </c>
      <c r="B87" s="105"/>
      <c r="C87" s="105"/>
      <c r="D87" s="107" t="n">
        <v>0</v>
      </c>
      <c r="E87" s="39"/>
      <c r="F87" s="39"/>
      <c r="G87" s="39"/>
      <c r="H87" s="39"/>
      <c r="I87" s="39"/>
      <c r="J87" s="39"/>
      <c r="K87" s="45"/>
      <c r="L87" s="131"/>
      <c r="M87" s="131"/>
      <c r="N87" s="131"/>
      <c r="O87" s="131"/>
      <c r="P87" s="131"/>
      <c r="Q87" s="131"/>
      <c r="R87" s="131"/>
      <c r="S87" s="131"/>
      <c r="T87" s="45"/>
    </row>
    <row r="88" s="27" customFormat="true" ht="20.25" hidden="false" customHeight="true" outlineLevel="0" collapsed="false">
      <c r="A88" s="105" t="s">
        <v>355</v>
      </c>
      <c r="B88" s="105"/>
      <c r="C88" s="105"/>
      <c r="D88" s="107" t="n">
        <v>0</v>
      </c>
      <c r="E88" s="39"/>
      <c r="F88" s="39"/>
      <c r="G88" s="39"/>
      <c r="H88" s="39"/>
      <c r="I88" s="39"/>
      <c r="J88" s="39"/>
      <c r="K88" s="45"/>
      <c r="L88" s="131"/>
      <c r="M88" s="131"/>
      <c r="N88" s="131"/>
      <c r="O88" s="131"/>
      <c r="P88" s="131"/>
      <c r="Q88" s="131"/>
      <c r="R88" s="131"/>
      <c r="S88" s="131"/>
      <c r="T88" s="45"/>
    </row>
    <row r="89" s="131" customFormat="true" ht="12.75" hidden="false" customHeight="true" outlineLevel="0" collapsed="false">
      <c r="A89" s="64"/>
      <c r="B89" s="64"/>
      <c r="C89" s="39"/>
      <c r="D89" s="39"/>
      <c r="E89" s="39"/>
      <c r="F89" s="39"/>
      <c r="G89" s="39"/>
      <c r="H89" s="39"/>
      <c r="I89" s="39"/>
      <c r="J89" s="39"/>
      <c r="K89" s="45"/>
      <c r="L89" s="81"/>
      <c r="M89" s="81"/>
      <c r="N89" s="81"/>
      <c r="O89" s="81"/>
      <c r="P89" s="81"/>
      <c r="Q89" s="81"/>
      <c r="R89" s="81"/>
      <c r="S89" s="81"/>
      <c r="T89" s="27"/>
      <c r="U89" s="45"/>
      <c r="V89" s="45"/>
      <c r="W89" s="45"/>
    </row>
    <row r="90" s="131" customFormat="true" ht="12.75" hidden="false" customHeight="true" outlineLevel="0" collapsed="false">
      <c r="A90" s="65" t="s">
        <v>96</v>
      </c>
      <c r="B90" s="65"/>
      <c r="C90" s="39"/>
      <c r="D90" s="39"/>
      <c r="E90" s="39"/>
      <c r="F90" s="39"/>
      <c r="G90" s="39"/>
      <c r="H90" s="39"/>
      <c r="I90" s="39"/>
      <c r="J90" s="39"/>
      <c r="K90" s="45"/>
      <c r="L90" s="81"/>
      <c r="M90" s="81"/>
      <c r="N90" s="81"/>
      <c r="O90" s="81"/>
      <c r="P90" s="81"/>
      <c r="Q90" s="81"/>
      <c r="R90" s="81"/>
      <c r="S90" s="81"/>
      <c r="T90" s="27"/>
      <c r="U90" s="45"/>
      <c r="V90" s="45"/>
      <c r="W90" s="45"/>
    </row>
    <row r="91" customFormat="false" ht="12.75" hidden="false" customHeight="true" outlineLevel="0" collapsed="false"/>
    <row r="93" customFormat="false" ht="15.75" hidden="false" customHeight="true" outlineLevel="0" collapsed="false"/>
  </sheetData>
  <mergeCells count="38">
    <mergeCell ref="A1:C1"/>
    <mergeCell ref="A3:J3"/>
    <mergeCell ref="L3:S3"/>
    <mergeCell ref="A5:A6"/>
    <mergeCell ref="B5:B6"/>
    <mergeCell ref="C5:C6"/>
    <mergeCell ref="D5:D6"/>
    <mergeCell ref="E5:E6"/>
    <mergeCell ref="F5:F6"/>
    <mergeCell ref="G5:J5"/>
    <mergeCell ref="L5:L6"/>
    <mergeCell ref="M5:M6"/>
    <mergeCell ref="N5:N6"/>
    <mergeCell ref="O5:O6"/>
    <mergeCell ref="P5:P6"/>
    <mergeCell ref="Q5:Q6"/>
    <mergeCell ref="R5:R6"/>
    <mergeCell ref="S5:S6"/>
    <mergeCell ref="A7:J7"/>
    <mergeCell ref="L7:S7"/>
    <mergeCell ref="A8:A41"/>
    <mergeCell ref="L8:L23"/>
    <mergeCell ref="L24:S24"/>
    <mergeCell ref="L25:L40"/>
    <mergeCell ref="L41:S41"/>
    <mergeCell ref="A42:G42"/>
    <mergeCell ref="L42:L43"/>
    <mergeCell ref="A43:A74"/>
    <mergeCell ref="L45:S45"/>
    <mergeCell ref="L46:L48"/>
    <mergeCell ref="A75:G75"/>
    <mergeCell ref="A76:A79"/>
    <mergeCell ref="A81:G81"/>
    <mergeCell ref="A82:G82"/>
    <mergeCell ref="A83:G83"/>
    <mergeCell ref="A86:C86"/>
    <mergeCell ref="A87:C87"/>
    <mergeCell ref="A88:C88"/>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99CC00"/>
    <pageSetUpPr fitToPage="true"/>
  </sheetPr>
  <dimension ref="A1:U60"/>
  <sheetViews>
    <sheetView showFormulas="false" showGridLines="true" showRowColHeaders="true" showZeros="true" rightToLeft="false" tabSelected="false" showOutlineSymbols="true" defaultGridColor="true" view="normal" topLeftCell="A1" colorId="64" zoomScale="75" zoomScaleNormal="75" zoomScalePageLayoutView="90" workbookViewId="0">
      <selection pane="topLeft" activeCell="A1" activeCellId="0" sqref="A1"/>
    </sheetView>
  </sheetViews>
  <sheetFormatPr defaultRowHeight="12.75" zeroHeight="false" outlineLevelRow="0" outlineLevelCol="0"/>
  <cols>
    <col collapsed="false" customWidth="true" hidden="false" outlineLevel="0" max="1" min="1" style="81" width="18"/>
    <col collapsed="false" customWidth="true" hidden="false" outlineLevel="0" max="2" min="2" style="81" width="19.57"/>
    <col collapsed="false" customWidth="true" hidden="false" outlineLevel="0" max="3" min="3" style="81" width="26.29"/>
    <col collapsed="false" customWidth="true" hidden="false" outlineLevel="0" max="4" min="4" style="81" width="15"/>
    <col collapsed="false" customWidth="true" hidden="false" outlineLevel="0" max="5" min="5" style="81" width="19.14"/>
    <col collapsed="false" customWidth="true" hidden="false" outlineLevel="0" max="6" min="6" style="81" width="13.71"/>
    <col collapsed="false" customWidth="true" hidden="false" outlineLevel="0" max="7" min="7" style="81" width="6.85"/>
    <col collapsed="false" customWidth="true" hidden="false" outlineLevel="0" max="8" min="8" style="81" width="10.57"/>
    <col collapsed="false" customWidth="false" hidden="false" outlineLevel="0" max="9" min="9" style="81" width="11.43"/>
    <col collapsed="false" customWidth="true" hidden="false" outlineLevel="0" max="10" min="10" style="81" width="11.14"/>
    <col collapsed="false" customWidth="true" hidden="true" outlineLevel="0" max="11" min="11" style="81" width="11.14"/>
    <col collapsed="false" customWidth="true" hidden="false" outlineLevel="0" max="12" min="12" style="81" width="4.14"/>
    <col collapsed="false" customWidth="true" hidden="false" outlineLevel="0" max="13" min="13" style="81" width="17.43"/>
    <col collapsed="false" customWidth="true" hidden="false" outlineLevel="0" max="14" min="14" style="81" width="53.71"/>
    <col collapsed="false" customWidth="true" hidden="false" outlineLevel="0" max="15" min="15" style="81" width="53.85"/>
    <col collapsed="false" customWidth="true" hidden="false" outlineLevel="0" max="16" min="16" style="81" width="15.28"/>
    <col collapsed="false" customWidth="true" hidden="false" outlineLevel="0" max="17" min="17" style="81" width="13.71"/>
    <col collapsed="false" customWidth="true" hidden="false" outlineLevel="0" max="18" min="18" style="81" width="6.28"/>
    <col collapsed="false" customWidth="true" hidden="false" outlineLevel="0" max="19" min="19" style="81" width="9.43"/>
    <col collapsed="false" customWidth="true" hidden="false" outlineLevel="0" max="20" min="20" style="81" width="12.43"/>
    <col collapsed="false" customWidth="true" hidden="true" outlineLevel="0" max="21" min="21" style="81" width="9.43"/>
    <col collapsed="false" customWidth="true" hidden="false" outlineLevel="0" max="1025" min="22" style="81" width="9.43"/>
  </cols>
  <sheetData>
    <row r="1" customFormat="false" ht="12.75" hidden="false" customHeight="false" outlineLevel="0" collapsed="false">
      <c r="A1" s="26" t="s">
        <v>0</v>
      </c>
      <c r="B1" s="26"/>
      <c r="C1" s="26"/>
      <c r="D1" s="26"/>
      <c r="E1" s="26"/>
      <c r="I1" s="26"/>
    </row>
    <row r="2" customFormat="false" ht="12.75" hidden="false" customHeight="false" outlineLevel="0" collapsed="false">
      <c r="G2" s="6"/>
      <c r="H2" s="6"/>
      <c r="I2" s="6"/>
      <c r="J2" s="133"/>
      <c r="K2" s="133"/>
      <c r="S2" s="6" t="s">
        <v>2</v>
      </c>
      <c r="T2" s="133" t="n">
        <v>44396</v>
      </c>
    </row>
    <row r="3" customFormat="false" ht="29.25" hidden="false" customHeight="true" outlineLevel="0" collapsed="false">
      <c r="A3" s="134" t="s">
        <v>356</v>
      </c>
      <c r="B3" s="134"/>
      <c r="C3" s="134"/>
      <c r="D3" s="134"/>
      <c r="E3" s="134"/>
      <c r="F3" s="134"/>
      <c r="G3" s="134"/>
      <c r="H3" s="134"/>
      <c r="I3" s="134"/>
      <c r="J3" s="134"/>
      <c r="K3" s="135"/>
      <c r="M3" s="134" t="s">
        <v>357</v>
      </c>
      <c r="N3" s="134"/>
      <c r="O3" s="134"/>
      <c r="P3" s="134"/>
      <c r="Q3" s="134"/>
      <c r="R3" s="134"/>
      <c r="S3" s="134"/>
      <c r="T3" s="134"/>
    </row>
    <row r="4" customFormat="false" ht="18" hidden="false" customHeight="true" outlineLevel="0" collapsed="false">
      <c r="G4" s="136"/>
      <c r="H4" s="137"/>
      <c r="I4" s="137" t="s">
        <v>53</v>
      </c>
      <c r="J4" s="138" t="n">
        <v>44348</v>
      </c>
      <c r="K4" s="139"/>
      <c r="S4" s="137" t="s">
        <v>53</v>
      </c>
      <c r="T4" s="139" t="n">
        <v>44396</v>
      </c>
    </row>
    <row r="5" customFormat="false" ht="18" hidden="false" customHeight="true" outlineLevel="0" collapsed="false">
      <c r="A5" s="140" t="s">
        <v>153</v>
      </c>
      <c r="B5" s="140" t="s">
        <v>154</v>
      </c>
      <c r="C5" s="140" t="s">
        <v>155</v>
      </c>
      <c r="D5" s="140" t="s">
        <v>55</v>
      </c>
      <c r="E5" s="140" t="s">
        <v>358</v>
      </c>
      <c r="F5" s="140" t="s">
        <v>359</v>
      </c>
      <c r="G5" s="140" t="s">
        <v>61</v>
      </c>
      <c r="H5" s="140" t="s">
        <v>62</v>
      </c>
      <c r="I5" s="140"/>
      <c r="J5" s="140"/>
      <c r="K5" s="141"/>
      <c r="M5" s="140" t="s">
        <v>153</v>
      </c>
      <c r="N5" s="140" t="s">
        <v>154</v>
      </c>
      <c r="O5" s="140" t="s">
        <v>54</v>
      </c>
      <c r="P5" s="140" t="s">
        <v>55</v>
      </c>
      <c r="Q5" s="140" t="s">
        <v>359</v>
      </c>
      <c r="R5" s="140" t="s">
        <v>61</v>
      </c>
      <c r="S5" s="140" t="s">
        <v>62</v>
      </c>
      <c r="T5" s="140"/>
    </row>
    <row r="6" customFormat="false" ht="19.5" hidden="false" customHeight="true" outlineLevel="0" collapsed="false">
      <c r="A6" s="140"/>
      <c r="B6" s="140"/>
      <c r="C6" s="140"/>
      <c r="D6" s="140"/>
      <c r="E6" s="140"/>
      <c r="F6" s="140"/>
      <c r="G6" s="140"/>
      <c r="H6" s="140" t="s">
        <v>160</v>
      </c>
      <c r="I6" s="140" t="s">
        <v>360</v>
      </c>
      <c r="J6" s="140" t="s">
        <v>217</v>
      </c>
      <c r="K6" s="141"/>
      <c r="M6" s="140"/>
      <c r="N6" s="140"/>
      <c r="O6" s="140"/>
      <c r="P6" s="140"/>
      <c r="Q6" s="140"/>
      <c r="R6" s="140"/>
      <c r="S6" s="140"/>
      <c r="T6" s="140"/>
    </row>
    <row r="7" customFormat="false" ht="20.25" hidden="false" customHeight="true" outlineLevel="0" collapsed="false">
      <c r="A7" s="142" t="s">
        <v>361</v>
      </c>
      <c r="B7" s="142"/>
      <c r="C7" s="142"/>
      <c r="D7" s="142"/>
      <c r="E7" s="142"/>
      <c r="F7" s="142"/>
      <c r="G7" s="142"/>
      <c r="H7" s="142"/>
      <c r="I7" s="142"/>
      <c r="J7" s="142"/>
      <c r="K7" s="141"/>
      <c r="M7" s="142" t="s">
        <v>208</v>
      </c>
      <c r="N7" s="142"/>
      <c r="O7" s="142"/>
      <c r="P7" s="142"/>
      <c r="Q7" s="142"/>
      <c r="R7" s="142"/>
      <c r="S7" s="142"/>
      <c r="T7" s="142"/>
    </row>
    <row r="8" customFormat="false" ht="17.25" hidden="false" customHeight="true" outlineLevel="0" collapsed="false">
      <c r="A8" s="83"/>
      <c r="B8" s="21" t="s">
        <v>362</v>
      </c>
      <c r="C8" s="21" t="s">
        <v>363</v>
      </c>
      <c r="D8" s="56" t="s">
        <v>166</v>
      </c>
      <c r="E8" s="56" t="s">
        <v>364</v>
      </c>
      <c r="F8" s="56" t="n">
        <v>420</v>
      </c>
      <c r="G8" s="56" t="s">
        <v>74</v>
      </c>
      <c r="H8" s="142" t="n">
        <f aca="false">ROUND(K8*Belarus*(1-E56),2)</f>
        <v>19.9</v>
      </c>
      <c r="I8" s="142" t="n">
        <f aca="false">ROUND(K8*Belarus*(1-E56),2)</f>
        <v>19.9</v>
      </c>
      <c r="J8" s="143" t="n">
        <f aca="false">ROUND(K8*Belarus*(1-E56),2)</f>
        <v>19.9</v>
      </c>
      <c r="K8" s="144" t="n">
        <v>19.9</v>
      </c>
      <c r="M8" s="83"/>
      <c r="N8" s="20" t="s">
        <v>365</v>
      </c>
      <c r="O8" s="21" t="s">
        <v>366</v>
      </c>
      <c r="P8" s="36" t="s">
        <v>166</v>
      </c>
      <c r="Q8" s="56" t="n">
        <v>416</v>
      </c>
      <c r="R8" s="56" t="s">
        <v>74</v>
      </c>
      <c r="S8" s="145" t="n">
        <f aca="false">ROUND(U8*Belarus*(1-E58),2)</f>
        <v>24</v>
      </c>
      <c r="T8" s="145"/>
      <c r="U8" s="146" t="n">
        <v>24</v>
      </c>
    </row>
    <row r="9" customFormat="false" ht="15.75" hidden="false" customHeight="true" outlineLevel="0" collapsed="false">
      <c r="A9" s="83"/>
      <c r="B9" s="21" t="s">
        <v>362</v>
      </c>
      <c r="C9" s="21" t="s">
        <v>367</v>
      </c>
      <c r="D9" s="56" t="s">
        <v>166</v>
      </c>
      <c r="E9" s="56"/>
      <c r="F9" s="56"/>
      <c r="G9" s="56" t="s">
        <v>74</v>
      </c>
      <c r="H9" s="142" t="n">
        <f aca="false">ROUND(K9*Belarus*(1-E56),2)</f>
        <v>24.9</v>
      </c>
      <c r="I9" s="142" t="n">
        <f aca="false">ROUND(K9*Belarus*(1-E56),2)</f>
        <v>24.9</v>
      </c>
      <c r="J9" s="143" t="n">
        <f aca="false">ROUND(K9*Belarus*(1-E56),2)</f>
        <v>24.9</v>
      </c>
      <c r="K9" s="144" t="n">
        <v>24.9</v>
      </c>
      <c r="L9" s="147"/>
      <c r="M9" s="83"/>
      <c r="N9" s="20" t="s">
        <v>220</v>
      </c>
      <c r="O9" s="21"/>
      <c r="P9" s="36"/>
      <c r="Q9" s="36"/>
      <c r="R9" s="56" t="s">
        <v>74</v>
      </c>
      <c r="S9" s="142" t="n">
        <f aca="false">ROUND(U9*Belarus*(1-E58),2)</f>
        <v>24.2</v>
      </c>
      <c r="T9" s="142"/>
      <c r="U9" s="146" t="n">
        <v>24.2</v>
      </c>
    </row>
    <row r="10" customFormat="false" ht="15.75" hidden="false" customHeight="true" outlineLevel="0" collapsed="false">
      <c r="A10" s="83"/>
      <c r="B10" s="21" t="s">
        <v>362</v>
      </c>
      <c r="C10" s="21" t="s">
        <v>368</v>
      </c>
      <c r="D10" s="56" t="s">
        <v>166</v>
      </c>
      <c r="E10" s="56"/>
      <c r="F10" s="56"/>
      <c r="G10" s="56" t="s">
        <v>74</v>
      </c>
      <c r="H10" s="142" t="n">
        <f aca="false">ROUND(K10*Belarus*(1-E56),2)</f>
        <v>25.9</v>
      </c>
      <c r="I10" s="142" t="n">
        <f aca="false">ROUND(K10*Belarus*(1-E56),2)</f>
        <v>25.9</v>
      </c>
      <c r="J10" s="143" t="n">
        <f aca="false">ROUND(K10*Belarus*(1-E56),2)</f>
        <v>25.9</v>
      </c>
      <c r="K10" s="144" t="n">
        <v>25.9</v>
      </c>
      <c r="L10" s="147"/>
      <c r="M10" s="83"/>
      <c r="N10" s="20" t="s">
        <v>369</v>
      </c>
      <c r="O10" s="21"/>
      <c r="P10" s="36"/>
      <c r="Q10" s="36"/>
      <c r="R10" s="56" t="s">
        <v>74</v>
      </c>
      <c r="S10" s="142" t="n">
        <f aca="false">ROUND(U10*Belarus*(1-E58),2)</f>
        <v>25.2</v>
      </c>
      <c r="T10" s="142"/>
      <c r="U10" s="146" t="n">
        <v>25.2</v>
      </c>
    </row>
    <row r="11" customFormat="false" ht="15.75" hidden="false" customHeight="true" outlineLevel="0" collapsed="false">
      <c r="A11" s="83"/>
      <c r="B11" s="21" t="s">
        <v>362</v>
      </c>
      <c r="C11" s="21" t="s">
        <v>370</v>
      </c>
      <c r="D11" s="56" t="s">
        <v>166</v>
      </c>
      <c r="E11" s="56"/>
      <c r="F11" s="56"/>
      <c r="G11" s="56" t="s">
        <v>74</v>
      </c>
      <c r="H11" s="142" t="n">
        <f aca="false">ROUND(K11*Belarus*(1-E56),2)</f>
        <v>21.4</v>
      </c>
      <c r="I11" s="142" t="n">
        <f aca="false">ROUND(K11*Belarus*(1-E56),2)</f>
        <v>21.4</v>
      </c>
      <c r="J11" s="143" t="n">
        <f aca="false">ROUND(K11*Belarus*(1-E56),2)</f>
        <v>21.4</v>
      </c>
      <c r="K11" s="144" t="n">
        <v>21.4</v>
      </c>
      <c r="L11" s="147"/>
      <c r="M11" s="83"/>
      <c r="N11" s="21" t="s">
        <v>220</v>
      </c>
      <c r="O11" s="21" t="s">
        <v>371</v>
      </c>
      <c r="P11" s="36" t="s">
        <v>183</v>
      </c>
      <c r="Q11" s="36" t="n">
        <v>227</v>
      </c>
      <c r="R11" s="56" t="s">
        <v>74</v>
      </c>
      <c r="S11" s="142" t="s">
        <v>73</v>
      </c>
      <c r="T11" s="142"/>
      <c r="U11" s="146"/>
    </row>
    <row r="12" customFormat="false" ht="15.75" hidden="false" customHeight="true" outlineLevel="0" collapsed="false">
      <c r="A12" s="83"/>
      <c r="B12" s="21" t="s">
        <v>362</v>
      </c>
      <c r="C12" s="21" t="s">
        <v>372</v>
      </c>
      <c r="D12" s="56" t="s">
        <v>166</v>
      </c>
      <c r="E12" s="56"/>
      <c r="F12" s="56"/>
      <c r="G12" s="56" t="s">
        <v>74</v>
      </c>
      <c r="H12" s="142" t="n">
        <f aca="false">ROUND(K12*Belarus*(1-E56),2)</f>
        <v>25.9</v>
      </c>
      <c r="I12" s="142" t="n">
        <f aca="false">ROUND(K12*Belarus*(1-E56),2)</f>
        <v>25.9</v>
      </c>
      <c r="J12" s="143" t="n">
        <f aca="false">ROUND(K12*Belarus*(1-E56),2)</f>
        <v>25.9</v>
      </c>
      <c r="K12" s="144" t="n">
        <v>25.9</v>
      </c>
      <c r="L12" s="147"/>
      <c r="M12" s="83"/>
      <c r="N12" s="21"/>
      <c r="O12" s="21"/>
      <c r="P12" s="36"/>
      <c r="Q12" s="36"/>
      <c r="R12" s="56"/>
      <c r="S12" s="142"/>
      <c r="T12" s="142"/>
    </row>
    <row r="13" customFormat="false" ht="15.75" hidden="false" customHeight="true" outlineLevel="0" collapsed="false">
      <c r="A13" s="83"/>
      <c r="B13" s="21" t="s">
        <v>362</v>
      </c>
      <c r="C13" s="21" t="s">
        <v>373</v>
      </c>
      <c r="D13" s="56" t="s">
        <v>166</v>
      </c>
      <c r="E13" s="56"/>
      <c r="F13" s="56"/>
      <c r="G13" s="56" t="s">
        <v>74</v>
      </c>
      <c r="H13" s="142" t="n">
        <f aca="false">ROUND(K13*Belarus*(1-E56),2)</f>
        <v>31.4</v>
      </c>
      <c r="I13" s="142" t="n">
        <f aca="false">ROUND(K13*Belarus*(1-E56),2)</f>
        <v>31.4</v>
      </c>
      <c r="J13" s="143" t="n">
        <f aca="false">ROUND(K13*Belarus*(1-E56),2)</f>
        <v>31.4</v>
      </c>
      <c r="K13" s="144" t="n">
        <v>31.4</v>
      </c>
      <c r="L13" s="147"/>
      <c r="M13" s="142" t="s">
        <v>200</v>
      </c>
      <c r="N13" s="142"/>
      <c r="O13" s="142"/>
      <c r="P13" s="142"/>
      <c r="Q13" s="142"/>
      <c r="R13" s="142"/>
      <c r="S13" s="142"/>
      <c r="T13" s="142"/>
    </row>
    <row r="14" customFormat="false" ht="15.75" hidden="false" customHeight="true" outlineLevel="0" collapsed="false">
      <c r="A14" s="83"/>
      <c r="B14" s="21" t="s">
        <v>362</v>
      </c>
      <c r="C14" s="21" t="s">
        <v>374</v>
      </c>
      <c r="D14" s="56" t="s">
        <v>166</v>
      </c>
      <c r="E14" s="56"/>
      <c r="F14" s="56"/>
      <c r="G14" s="56" t="s">
        <v>74</v>
      </c>
      <c r="H14" s="142" t="n">
        <f aca="false">ROUND(K14*Belarus*(1-E56),2)</f>
        <v>31.9</v>
      </c>
      <c r="I14" s="142" t="n">
        <f aca="false">ROUND(K14*Belarus*(1-E56),2)</f>
        <v>31.9</v>
      </c>
      <c r="J14" s="143" t="n">
        <f aca="false">ROUND(K14*Belarus*(1-E56),2)</f>
        <v>31.9</v>
      </c>
      <c r="K14" s="144" t="n">
        <v>31.9</v>
      </c>
      <c r="L14" s="147"/>
      <c r="M14" s="83"/>
      <c r="N14" s="148" t="s">
        <v>375</v>
      </c>
      <c r="O14" s="21" t="s">
        <v>376</v>
      </c>
      <c r="P14" s="36" t="s">
        <v>377</v>
      </c>
      <c r="Q14" s="56" t="n">
        <v>416</v>
      </c>
      <c r="R14" s="56" t="s">
        <v>74</v>
      </c>
      <c r="S14" s="142" t="s">
        <v>73</v>
      </c>
      <c r="T14" s="142"/>
      <c r="U14" s="149"/>
    </row>
    <row r="15" customFormat="false" ht="15.75" hidden="false" customHeight="true" outlineLevel="0" collapsed="false">
      <c r="A15" s="83"/>
      <c r="B15" s="21" t="s">
        <v>362</v>
      </c>
      <c r="C15" s="21" t="s">
        <v>378</v>
      </c>
      <c r="D15" s="56" t="s">
        <v>166</v>
      </c>
      <c r="E15" s="56" t="s">
        <v>379</v>
      </c>
      <c r="F15" s="56" t="n">
        <v>480</v>
      </c>
      <c r="G15" s="56" t="s">
        <v>74</v>
      </c>
      <c r="H15" s="142" t="n">
        <f aca="false">ROUND(K15*Belarus*(1-E56),2)</f>
        <v>34.4</v>
      </c>
      <c r="I15" s="142" t="n">
        <f aca="false">ROUND(K15*Belarus*(1-E56),2)</f>
        <v>34.4</v>
      </c>
      <c r="J15" s="143" t="n">
        <f aca="false">ROUND(K15*Belarus*(1-E56),2)</f>
        <v>34.4</v>
      </c>
      <c r="K15" s="144" t="n">
        <v>34.4</v>
      </c>
      <c r="L15" s="147"/>
      <c r="M15" s="83"/>
      <c r="N15" s="148" t="s">
        <v>380</v>
      </c>
      <c r="O15" s="21"/>
      <c r="P15" s="36"/>
      <c r="Q15" s="36"/>
      <c r="R15" s="56" t="s">
        <v>74</v>
      </c>
      <c r="S15" s="142" t="s">
        <v>73</v>
      </c>
      <c r="T15" s="142"/>
      <c r="U15" s="149"/>
    </row>
    <row r="16" customFormat="false" ht="15.75" hidden="false" customHeight="true" outlineLevel="0" collapsed="false">
      <c r="A16" s="83"/>
      <c r="B16" s="21" t="s">
        <v>362</v>
      </c>
      <c r="C16" s="21" t="s">
        <v>381</v>
      </c>
      <c r="D16" s="56" t="s">
        <v>166</v>
      </c>
      <c r="E16" s="56"/>
      <c r="F16" s="56"/>
      <c r="G16" s="56" t="s">
        <v>74</v>
      </c>
      <c r="H16" s="142" t="n">
        <f aca="false">ROUND(K16*Belarus*(1-E56),2)</f>
        <v>20.9</v>
      </c>
      <c r="I16" s="142" t="n">
        <f aca="false">ROUND(K16*Belarus*(1-E56),2)</f>
        <v>20.9</v>
      </c>
      <c r="J16" s="143" t="n">
        <f aca="false">ROUND(K16*Belarus*(1-E56),2)</f>
        <v>20.9</v>
      </c>
      <c r="K16" s="144" t="n">
        <v>20.9</v>
      </c>
      <c r="L16" s="147"/>
      <c r="M16" s="83"/>
      <c r="N16" s="148" t="s">
        <v>375</v>
      </c>
      <c r="O16" s="16" t="s">
        <v>382</v>
      </c>
      <c r="P16" s="36" t="s">
        <v>383</v>
      </c>
      <c r="Q16" s="56" t="n">
        <v>288</v>
      </c>
      <c r="R16" s="56" t="s">
        <v>74</v>
      </c>
      <c r="S16" s="142" t="s">
        <v>73</v>
      </c>
      <c r="T16" s="142"/>
      <c r="U16" s="149"/>
    </row>
    <row r="17" customFormat="false" ht="15.75" hidden="false" customHeight="true" outlineLevel="0" collapsed="false">
      <c r="A17" s="83"/>
      <c r="B17" s="21" t="s">
        <v>362</v>
      </c>
      <c r="C17" s="21" t="s">
        <v>384</v>
      </c>
      <c r="D17" s="56" t="s">
        <v>166</v>
      </c>
      <c r="E17" s="56"/>
      <c r="F17" s="56"/>
      <c r="G17" s="56" t="s">
        <v>74</v>
      </c>
      <c r="H17" s="142" t="n">
        <f aca="false">ROUND(K17*Belarus*(1-E56),2)</f>
        <v>22.4</v>
      </c>
      <c r="I17" s="142" t="n">
        <f aca="false">ROUND(K17*Belarus*(1-E56),2)</f>
        <v>22.4</v>
      </c>
      <c r="J17" s="143" t="n">
        <f aca="false">ROUND(K17*Belarus*(1-E56),2)</f>
        <v>22.4</v>
      </c>
      <c r="K17" s="144" t="n">
        <v>22.4</v>
      </c>
      <c r="L17" s="147"/>
      <c r="M17" s="83"/>
      <c r="N17" s="148" t="s">
        <v>380</v>
      </c>
      <c r="O17" s="16"/>
      <c r="P17" s="36"/>
      <c r="Q17" s="56" t="n">
        <v>396</v>
      </c>
      <c r="R17" s="56" t="s">
        <v>74</v>
      </c>
      <c r="S17" s="142" t="s">
        <v>73</v>
      </c>
      <c r="T17" s="142"/>
      <c r="U17" s="149"/>
    </row>
    <row r="18" customFormat="false" ht="15.75" hidden="false" customHeight="true" outlineLevel="0" collapsed="false">
      <c r="A18" s="83"/>
      <c r="B18" s="21" t="s">
        <v>362</v>
      </c>
      <c r="C18" s="21" t="s">
        <v>385</v>
      </c>
      <c r="D18" s="56" t="s">
        <v>166</v>
      </c>
      <c r="E18" s="56"/>
      <c r="F18" s="56"/>
      <c r="G18" s="56" t="s">
        <v>74</v>
      </c>
      <c r="H18" s="142" t="n">
        <f aca="false">ROUND(K18*Belarus*(1-E56),2)</f>
        <v>27.4</v>
      </c>
      <c r="I18" s="142" t="n">
        <f aca="false">ROUND(K18*Belarus*(1-E56),2)</f>
        <v>27.4</v>
      </c>
      <c r="J18" s="143" t="n">
        <f aca="false">ROUND(K18*Belarus*(1-E56),2)</f>
        <v>27.4</v>
      </c>
      <c r="K18" s="144" t="n">
        <v>27.4</v>
      </c>
      <c r="L18" s="147"/>
      <c r="M18" s="83"/>
      <c r="N18" s="148" t="s">
        <v>386</v>
      </c>
      <c r="O18" s="21" t="s">
        <v>387</v>
      </c>
      <c r="P18" s="36" t="s">
        <v>388</v>
      </c>
      <c r="Q18" s="36" t="n">
        <v>252</v>
      </c>
      <c r="R18" s="56" t="s">
        <v>74</v>
      </c>
      <c r="S18" s="142" t="s">
        <v>73</v>
      </c>
      <c r="T18" s="142"/>
      <c r="U18" s="149"/>
    </row>
    <row r="19" customFormat="false" ht="15.75" hidden="false" customHeight="true" outlineLevel="0" collapsed="false">
      <c r="A19" s="83"/>
      <c r="B19" s="21" t="s">
        <v>362</v>
      </c>
      <c r="C19" s="21" t="s">
        <v>389</v>
      </c>
      <c r="D19" s="56" t="s">
        <v>166</v>
      </c>
      <c r="E19" s="56"/>
      <c r="F19" s="56"/>
      <c r="G19" s="56" t="s">
        <v>74</v>
      </c>
      <c r="H19" s="142" t="n">
        <f aca="false">ROUND(K19*Belarus*(1-E56),2)</f>
        <v>32.9</v>
      </c>
      <c r="I19" s="142" t="n">
        <f aca="false">ROUND(K19*Belarus*(1-E56),2)</f>
        <v>32.9</v>
      </c>
      <c r="J19" s="143" t="n">
        <f aca="false">ROUND(K19*Belarus*(1-E56),2)</f>
        <v>32.9</v>
      </c>
      <c r="K19" s="144" t="n">
        <v>32.9</v>
      </c>
      <c r="L19" s="147"/>
      <c r="M19" s="83"/>
      <c r="N19" s="148" t="s">
        <v>390</v>
      </c>
      <c r="O19" s="21"/>
      <c r="P19" s="36"/>
      <c r="Q19" s="36"/>
      <c r="R19" s="56" t="s">
        <v>74</v>
      </c>
      <c r="S19" s="142" t="s">
        <v>73</v>
      </c>
      <c r="T19" s="142"/>
      <c r="U19" s="149"/>
    </row>
    <row r="20" customFormat="false" ht="15.75" hidden="false" customHeight="true" outlineLevel="0" collapsed="false">
      <c r="A20" s="83"/>
      <c r="B20" s="21" t="s">
        <v>362</v>
      </c>
      <c r="C20" s="21" t="s">
        <v>391</v>
      </c>
      <c r="D20" s="56" t="s">
        <v>166</v>
      </c>
      <c r="E20" s="56"/>
      <c r="F20" s="56"/>
      <c r="G20" s="56" t="s">
        <v>74</v>
      </c>
      <c r="H20" s="142" t="n">
        <f aca="false">ROUND(K20*Belarus*(1-E56),2)</f>
        <v>41.9</v>
      </c>
      <c r="I20" s="142" t="n">
        <f aca="false">ROUND(K20*Belarus*(1-E56),2)</f>
        <v>41.9</v>
      </c>
      <c r="J20" s="143" t="n">
        <f aca="false">ROUND(K20*Belarus*(1-E56),2)</f>
        <v>41.9</v>
      </c>
      <c r="K20" s="144" t="n">
        <v>41.9</v>
      </c>
      <c r="L20" s="147"/>
      <c r="M20" s="83"/>
      <c r="N20" s="148" t="s">
        <v>369</v>
      </c>
      <c r="O20" s="21"/>
      <c r="P20" s="36"/>
      <c r="Q20" s="36"/>
      <c r="R20" s="56" t="s">
        <v>74</v>
      </c>
      <c r="S20" s="142" t="s">
        <v>73</v>
      </c>
      <c r="T20" s="142"/>
      <c r="U20" s="149"/>
    </row>
    <row r="21" customFormat="false" ht="15.75" hidden="false" customHeight="true" outlineLevel="0" collapsed="false">
      <c r="A21" s="142" t="s">
        <v>392</v>
      </c>
      <c r="B21" s="142"/>
      <c r="C21" s="142"/>
      <c r="D21" s="142"/>
      <c r="E21" s="142"/>
      <c r="F21" s="142"/>
      <c r="G21" s="142"/>
      <c r="H21" s="142"/>
      <c r="I21" s="142"/>
      <c r="J21" s="142"/>
      <c r="L21" s="147"/>
      <c r="M21" s="83"/>
      <c r="N21" s="148" t="s">
        <v>365</v>
      </c>
      <c r="O21" s="21" t="s">
        <v>393</v>
      </c>
      <c r="P21" s="36" t="s">
        <v>388</v>
      </c>
      <c r="Q21" s="36"/>
      <c r="R21" s="56" t="s">
        <v>74</v>
      </c>
      <c r="S21" s="142" t="s">
        <v>73</v>
      </c>
      <c r="T21" s="142"/>
      <c r="U21" s="149"/>
    </row>
    <row r="22" customFormat="false" ht="27.75" hidden="false" customHeight="true" outlineLevel="0" collapsed="false">
      <c r="A22" s="96"/>
      <c r="B22" s="21" t="s">
        <v>394</v>
      </c>
      <c r="C22" s="21" t="s">
        <v>363</v>
      </c>
      <c r="D22" s="56" t="s">
        <v>166</v>
      </c>
      <c r="E22" s="56" t="s">
        <v>364</v>
      </c>
      <c r="F22" s="36" t="n">
        <v>240</v>
      </c>
      <c r="G22" s="56" t="s">
        <v>74</v>
      </c>
      <c r="H22" s="142" t="n">
        <f aca="false">ROUND(K22*Belarus*(1-E56),2)</f>
        <v>70.2</v>
      </c>
      <c r="I22" s="142" t="s">
        <v>73</v>
      </c>
      <c r="J22" s="142" t="s">
        <v>73</v>
      </c>
      <c r="K22" s="150" t="n">
        <v>70.2</v>
      </c>
      <c r="M22" s="83"/>
      <c r="N22" s="148" t="s">
        <v>395</v>
      </c>
      <c r="O22" s="21"/>
      <c r="P22" s="36"/>
      <c r="Q22" s="36"/>
      <c r="R22" s="56" t="s">
        <v>74</v>
      </c>
      <c r="S22" s="142" t="s">
        <v>73</v>
      </c>
      <c r="T22" s="142"/>
      <c r="U22" s="149"/>
    </row>
    <row r="23" customFormat="false" ht="22.5" hidden="false" customHeight="true" outlineLevel="0" collapsed="false">
      <c r="A23" s="96"/>
      <c r="B23" s="21" t="s">
        <v>394</v>
      </c>
      <c r="C23" s="21" t="s">
        <v>396</v>
      </c>
      <c r="D23" s="56" t="s">
        <v>166</v>
      </c>
      <c r="E23" s="56"/>
      <c r="F23" s="36" t="n">
        <v>256</v>
      </c>
      <c r="G23" s="56" t="s">
        <v>74</v>
      </c>
      <c r="H23" s="142" t="n">
        <f aca="false">ROUND(K23*Belarus*(1-E56),2)</f>
        <v>76.1</v>
      </c>
      <c r="I23" s="142" t="s">
        <v>73</v>
      </c>
      <c r="J23" s="142" t="s">
        <v>73</v>
      </c>
      <c r="K23" s="150" t="n">
        <v>76.1</v>
      </c>
    </row>
    <row r="24" customFormat="false" ht="22.5" hidden="false" customHeight="true" outlineLevel="0" collapsed="false">
      <c r="A24" s="96"/>
      <c r="B24" s="21" t="s">
        <v>394</v>
      </c>
      <c r="C24" s="21" t="s">
        <v>372</v>
      </c>
      <c r="D24" s="56" t="s">
        <v>166</v>
      </c>
      <c r="E24" s="56"/>
      <c r="F24" s="36" t="n">
        <v>240</v>
      </c>
      <c r="G24" s="56" t="s">
        <v>74</v>
      </c>
      <c r="H24" s="142" t="n">
        <f aca="false">ROUND(K24*Belarus*(1-E56),2)</f>
        <v>85.5</v>
      </c>
      <c r="I24" s="142" t="s">
        <v>73</v>
      </c>
      <c r="J24" s="142" t="s">
        <v>73</v>
      </c>
      <c r="K24" s="150" t="n">
        <v>85.5</v>
      </c>
      <c r="M24" s="140" t="s">
        <v>237</v>
      </c>
      <c r="N24" s="140"/>
      <c r="O24" s="140"/>
      <c r="P24" s="140"/>
      <c r="Q24" s="140"/>
      <c r="R24" s="140"/>
      <c r="S24" s="140"/>
      <c r="T24" s="140"/>
    </row>
    <row r="25" customFormat="false" ht="22.5" hidden="false" customHeight="true" outlineLevel="0" collapsed="false">
      <c r="A25" s="96"/>
      <c r="B25" s="21" t="s">
        <v>394</v>
      </c>
      <c r="C25" s="21" t="s">
        <v>397</v>
      </c>
      <c r="D25" s="56" t="s">
        <v>166</v>
      </c>
      <c r="E25" s="56"/>
      <c r="F25" s="36" t="n">
        <v>256</v>
      </c>
      <c r="G25" s="56" t="s">
        <v>74</v>
      </c>
      <c r="H25" s="142" t="n">
        <f aca="false">ROUND(K25*Belarus*(1-E56),2)</f>
        <v>89.5</v>
      </c>
      <c r="I25" s="142" t="s">
        <v>73</v>
      </c>
      <c r="J25" s="142" t="s">
        <v>73</v>
      </c>
      <c r="K25" s="150" t="n">
        <v>89.5</v>
      </c>
      <c r="M25" s="151" t="s">
        <v>353</v>
      </c>
      <c r="N25" s="151"/>
      <c r="O25" s="151"/>
      <c r="P25" s="151"/>
      <c r="Q25" s="151"/>
      <c r="R25" s="151"/>
      <c r="S25" s="151"/>
      <c r="T25" s="151"/>
    </row>
    <row r="26" customFormat="false" ht="22.5" hidden="false" customHeight="true" outlineLevel="0" collapsed="false">
      <c r="A26" s="96"/>
      <c r="B26" s="21" t="s">
        <v>394</v>
      </c>
      <c r="C26" s="21" t="s">
        <v>367</v>
      </c>
      <c r="D26" s="56" t="s">
        <v>166</v>
      </c>
      <c r="E26" s="56"/>
      <c r="F26" s="36" t="n">
        <v>240</v>
      </c>
      <c r="G26" s="56" t="s">
        <v>74</v>
      </c>
      <c r="H26" s="142" t="n">
        <f aca="false">ROUND(K26*Belarus*(1-E56),2)</f>
        <v>68.1</v>
      </c>
      <c r="I26" s="142" t="s">
        <v>73</v>
      </c>
      <c r="J26" s="142" t="s">
        <v>73</v>
      </c>
      <c r="K26" s="150" t="n">
        <v>68.1</v>
      </c>
      <c r="M26" s="151" t="s">
        <v>239</v>
      </c>
      <c r="N26" s="151"/>
      <c r="O26" s="151"/>
      <c r="P26" s="151"/>
      <c r="Q26" s="151"/>
      <c r="R26" s="151"/>
      <c r="S26" s="151"/>
      <c r="T26" s="151"/>
    </row>
    <row r="27" customFormat="false" ht="22.5" hidden="false" customHeight="true" outlineLevel="0" collapsed="false">
      <c r="A27" s="96"/>
      <c r="B27" s="21" t="s">
        <v>394</v>
      </c>
      <c r="C27" s="21" t="s">
        <v>398</v>
      </c>
      <c r="D27" s="56" t="s">
        <v>166</v>
      </c>
      <c r="E27" s="56"/>
      <c r="F27" s="36" t="n">
        <v>256</v>
      </c>
      <c r="G27" s="56" t="s">
        <v>74</v>
      </c>
      <c r="H27" s="142" t="n">
        <f aca="false">ROUND(K27*Belarus*(1-E56),2)</f>
        <v>74.1</v>
      </c>
      <c r="I27" s="142" t="s">
        <v>73</v>
      </c>
      <c r="J27" s="142" t="s">
        <v>73</v>
      </c>
      <c r="K27" s="150" t="n">
        <v>74.1</v>
      </c>
    </row>
    <row r="28" customFormat="false" ht="21.75" hidden="false" customHeight="true" outlineLevel="0" collapsed="false">
      <c r="A28" s="96"/>
      <c r="B28" s="21" t="s">
        <v>394</v>
      </c>
      <c r="C28" s="21" t="s">
        <v>399</v>
      </c>
      <c r="D28" s="56" t="s">
        <v>166</v>
      </c>
      <c r="E28" s="56"/>
      <c r="F28" s="36" t="n">
        <v>240</v>
      </c>
      <c r="G28" s="56" t="s">
        <v>74</v>
      </c>
      <c r="H28" s="142" t="n">
        <f aca="false">ROUND(K28*Belarus*(1-E56),2)</f>
        <v>68.1</v>
      </c>
      <c r="I28" s="142" t="s">
        <v>73</v>
      </c>
      <c r="J28" s="142" t="s">
        <v>73</v>
      </c>
      <c r="K28" s="150" t="n">
        <v>68.1</v>
      </c>
    </row>
    <row r="29" customFormat="false" ht="25.5" hidden="false" customHeight="true" outlineLevel="0" collapsed="false">
      <c r="M29" s="134" t="s">
        <v>400</v>
      </c>
      <c r="N29" s="134"/>
      <c r="O29" s="134"/>
      <c r="P29" s="134"/>
      <c r="Q29" s="134"/>
      <c r="R29" s="134"/>
      <c r="S29" s="134"/>
      <c r="T29" s="134"/>
    </row>
    <row r="30" customFormat="false" ht="20.25" hidden="false" customHeight="true" outlineLevel="0" collapsed="false">
      <c r="A30" s="140" t="s">
        <v>153</v>
      </c>
      <c r="B30" s="140" t="s">
        <v>154</v>
      </c>
      <c r="C30" s="140" t="s">
        <v>401</v>
      </c>
      <c r="D30" s="140" t="s">
        <v>55</v>
      </c>
      <c r="E30" s="140" t="s">
        <v>358</v>
      </c>
      <c r="F30" s="140" t="s">
        <v>359</v>
      </c>
      <c r="G30" s="140" t="s">
        <v>61</v>
      </c>
      <c r="H30" s="140" t="s">
        <v>62</v>
      </c>
      <c r="I30" s="140"/>
      <c r="J30" s="140"/>
      <c r="K30" s="150"/>
      <c r="Q30" s="137"/>
      <c r="R30" s="152"/>
      <c r="S30" s="137" t="s">
        <v>53</v>
      </c>
      <c r="T30" s="139" t="n">
        <v>44378</v>
      </c>
    </row>
    <row r="31" customFormat="false" ht="22.5" hidden="false" customHeight="true" outlineLevel="0" collapsed="false">
      <c r="A31" s="140"/>
      <c r="B31" s="140"/>
      <c r="C31" s="140"/>
      <c r="D31" s="140"/>
      <c r="E31" s="140"/>
      <c r="F31" s="140"/>
      <c r="G31" s="140"/>
      <c r="H31" s="140"/>
      <c r="I31" s="140"/>
      <c r="J31" s="140"/>
      <c r="M31" s="140" t="s">
        <v>153</v>
      </c>
      <c r="N31" s="140" t="s">
        <v>54</v>
      </c>
      <c r="O31" s="140" t="s">
        <v>155</v>
      </c>
      <c r="P31" s="140" t="s">
        <v>156</v>
      </c>
      <c r="Q31" s="140" t="s">
        <v>134</v>
      </c>
      <c r="R31" s="140" t="s">
        <v>402</v>
      </c>
      <c r="S31" s="140" t="s">
        <v>62</v>
      </c>
      <c r="T31" s="140"/>
    </row>
    <row r="32" customFormat="false" ht="21" hidden="false" customHeight="true" outlineLevel="0" collapsed="false">
      <c r="A32" s="142" t="s">
        <v>403</v>
      </c>
      <c r="B32" s="142"/>
      <c r="C32" s="142"/>
      <c r="D32" s="142"/>
      <c r="E32" s="142"/>
      <c r="F32" s="142"/>
      <c r="G32" s="142"/>
      <c r="H32" s="142"/>
      <c r="I32" s="142"/>
      <c r="J32" s="142"/>
      <c r="M32" s="153" t="s">
        <v>404</v>
      </c>
      <c r="N32" s="153"/>
      <c r="O32" s="153"/>
      <c r="P32" s="153"/>
      <c r="Q32" s="153"/>
      <c r="R32" s="153"/>
      <c r="S32" s="153"/>
      <c r="T32" s="153"/>
    </row>
    <row r="33" customFormat="false" ht="20.25" hidden="false" customHeight="true" outlineLevel="0" collapsed="false">
      <c r="A33" s="56"/>
      <c r="B33" s="21" t="s">
        <v>395</v>
      </c>
      <c r="C33" s="21" t="s">
        <v>405</v>
      </c>
      <c r="D33" s="56" t="s">
        <v>166</v>
      </c>
      <c r="E33" s="56" t="s">
        <v>364</v>
      </c>
      <c r="F33" s="56" t="n">
        <v>540</v>
      </c>
      <c r="G33" s="56" t="s">
        <v>74</v>
      </c>
      <c r="H33" s="142" t="n">
        <f aca="false">ROUND(K33*Belarus*(1-E56),2)</f>
        <v>13.2</v>
      </c>
      <c r="I33" s="142"/>
      <c r="J33" s="142"/>
      <c r="K33" s="154" t="n">
        <v>13.2</v>
      </c>
      <c r="M33" s="153"/>
      <c r="N33" s="151" t="s">
        <v>406</v>
      </c>
      <c r="O33" s="155" t="s">
        <v>407</v>
      </c>
      <c r="P33" s="156" t="s">
        <v>408</v>
      </c>
      <c r="Q33" s="157" t="n">
        <v>660</v>
      </c>
      <c r="R33" s="157" t="s">
        <v>74</v>
      </c>
      <c r="S33" s="153" t="n">
        <f aca="false">ROUND(U33*Belarus*(1-E57),2)</f>
        <v>28</v>
      </c>
      <c r="T33" s="153"/>
      <c r="U33" s="154" t="n">
        <v>28</v>
      </c>
    </row>
    <row r="34" customFormat="false" ht="30" hidden="false" customHeight="true" outlineLevel="0" collapsed="false">
      <c r="A34" s="56"/>
      <c r="B34" s="21" t="s">
        <v>395</v>
      </c>
      <c r="C34" s="21" t="s">
        <v>242</v>
      </c>
      <c r="D34" s="56" t="s">
        <v>166</v>
      </c>
      <c r="E34" s="56" t="s">
        <v>364</v>
      </c>
      <c r="F34" s="56" t="n">
        <v>300</v>
      </c>
      <c r="G34" s="56" t="s">
        <v>74</v>
      </c>
      <c r="H34" s="142" t="n">
        <f aca="false">ROUND(K34*Belarus*(1-E56),2)</f>
        <v>23.9</v>
      </c>
      <c r="I34" s="142"/>
      <c r="J34" s="142"/>
      <c r="K34" s="154" t="n">
        <v>23.9</v>
      </c>
      <c r="M34" s="153"/>
      <c r="N34" s="151" t="s">
        <v>409</v>
      </c>
      <c r="O34" s="155" t="s">
        <v>407</v>
      </c>
      <c r="P34" s="156" t="s">
        <v>410</v>
      </c>
      <c r="Q34" s="157" t="n">
        <v>480</v>
      </c>
      <c r="R34" s="157" t="s">
        <v>74</v>
      </c>
      <c r="S34" s="153" t="n">
        <f aca="false">ROUND(U34*Belarus*(1-E57),2)</f>
        <v>34</v>
      </c>
      <c r="T34" s="153"/>
      <c r="U34" s="154" t="n">
        <v>34</v>
      </c>
    </row>
    <row r="35" customFormat="false" ht="20.25" hidden="false" customHeight="true" outlineLevel="0" collapsed="false">
      <c r="A35" s="56"/>
      <c r="B35" s="21" t="s">
        <v>411</v>
      </c>
      <c r="C35" s="21" t="s">
        <v>242</v>
      </c>
      <c r="D35" s="56" t="s">
        <v>166</v>
      </c>
      <c r="E35" s="56" t="s">
        <v>364</v>
      </c>
      <c r="F35" s="56" t="n">
        <v>300</v>
      </c>
      <c r="G35" s="56" t="s">
        <v>74</v>
      </c>
      <c r="H35" s="142" t="n">
        <f aca="false">ROUND(K35*Belarus*(1-E56),2)</f>
        <v>24.9</v>
      </c>
      <c r="I35" s="142"/>
      <c r="J35" s="142"/>
      <c r="K35" s="154" t="n">
        <v>24.9</v>
      </c>
      <c r="M35" s="153"/>
      <c r="N35" s="151" t="s">
        <v>406</v>
      </c>
      <c r="O35" s="155" t="s">
        <v>412</v>
      </c>
      <c r="P35" s="156" t="s">
        <v>413</v>
      </c>
      <c r="Q35" s="157" t="n">
        <v>660</v>
      </c>
      <c r="R35" s="157" t="s">
        <v>74</v>
      </c>
      <c r="S35" s="153" t="n">
        <f aca="false">ROUND(U35*Belarus*(1-E57),2)</f>
        <v>28</v>
      </c>
      <c r="T35" s="153"/>
      <c r="U35" s="154" t="n">
        <v>28</v>
      </c>
    </row>
    <row r="36" customFormat="false" ht="37.5" hidden="false" customHeight="true" outlineLevel="0" collapsed="false">
      <c r="A36" s="56"/>
      <c r="B36" s="21" t="s">
        <v>414</v>
      </c>
      <c r="C36" s="21" t="s">
        <v>415</v>
      </c>
      <c r="D36" s="56" t="s">
        <v>166</v>
      </c>
      <c r="E36" s="56" t="s">
        <v>364</v>
      </c>
      <c r="F36" s="56" t="n">
        <v>300</v>
      </c>
      <c r="G36" s="56" t="s">
        <v>74</v>
      </c>
      <c r="H36" s="142" t="n">
        <f aca="false">ROUND(K36*Belarus*(1-E56),2)</f>
        <v>22.2</v>
      </c>
      <c r="I36" s="142"/>
      <c r="J36" s="142"/>
      <c r="K36" s="154" t="n">
        <v>22.2</v>
      </c>
      <c r="M36" s="153"/>
      <c r="N36" s="151" t="s">
        <v>409</v>
      </c>
      <c r="O36" s="155" t="s">
        <v>412</v>
      </c>
      <c r="P36" s="156" t="s">
        <v>166</v>
      </c>
      <c r="Q36" s="157" t="n">
        <v>480</v>
      </c>
      <c r="R36" s="157" t="s">
        <v>74</v>
      </c>
      <c r="S36" s="153" t="n">
        <f aca="false">ROUND(U36*Belarus*(1-E57),2)</f>
        <v>34</v>
      </c>
      <c r="T36" s="153"/>
      <c r="U36" s="154" t="n">
        <v>34</v>
      </c>
    </row>
    <row r="37" customFormat="false" ht="20.25" hidden="false" customHeight="true" outlineLevel="0" collapsed="false">
      <c r="A37" s="56"/>
      <c r="B37" s="21" t="s">
        <v>362</v>
      </c>
      <c r="C37" s="21" t="s">
        <v>241</v>
      </c>
      <c r="D37" s="56" t="s">
        <v>166</v>
      </c>
      <c r="E37" s="56" t="s">
        <v>379</v>
      </c>
      <c r="F37" s="56" t="n">
        <v>480</v>
      </c>
      <c r="G37" s="56" t="s">
        <v>74</v>
      </c>
      <c r="H37" s="142" t="n">
        <f aca="false">ROUND(K37*Belarus*(1-E56),2)</f>
        <v>10.6</v>
      </c>
      <c r="I37" s="142"/>
      <c r="J37" s="142"/>
      <c r="K37" s="154" t="n">
        <v>10.6</v>
      </c>
      <c r="M37" s="158" t="s">
        <v>416</v>
      </c>
      <c r="N37" s="158"/>
      <c r="O37" s="158"/>
      <c r="P37" s="158"/>
      <c r="Q37" s="158"/>
      <c r="R37" s="158"/>
      <c r="S37" s="158"/>
      <c r="T37" s="158"/>
      <c r="U37" s="154"/>
    </row>
    <row r="38" customFormat="false" ht="20.25" hidden="false" customHeight="true" outlineLevel="0" collapsed="false">
      <c r="A38" s="142" t="s">
        <v>417</v>
      </c>
      <c r="B38" s="142"/>
      <c r="C38" s="142"/>
      <c r="D38" s="142"/>
      <c r="E38" s="142"/>
      <c r="F38" s="142"/>
      <c r="G38" s="142"/>
      <c r="H38" s="142"/>
      <c r="I38" s="142"/>
      <c r="J38" s="142"/>
      <c r="K38" s="141"/>
      <c r="L38" s="159"/>
      <c r="M38" s="160"/>
      <c r="N38" s="151" t="s">
        <v>418</v>
      </c>
      <c r="O38" s="155" t="s">
        <v>407</v>
      </c>
      <c r="P38" s="156" t="s">
        <v>166</v>
      </c>
      <c r="Q38" s="157" t="n">
        <v>392</v>
      </c>
      <c r="R38" s="157" t="s">
        <v>74</v>
      </c>
      <c r="S38" s="153" t="n">
        <f aca="false">ROUND(U38*Belarus*(1-E57),2)</f>
        <v>55</v>
      </c>
      <c r="T38" s="153"/>
      <c r="U38" s="154" t="n">
        <v>55</v>
      </c>
    </row>
    <row r="39" customFormat="false" ht="30" hidden="false" customHeight="true" outlineLevel="0" collapsed="false">
      <c r="A39" s="83"/>
      <c r="B39" s="21" t="s">
        <v>362</v>
      </c>
      <c r="C39" s="21" t="s">
        <v>419</v>
      </c>
      <c r="D39" s="56" t="s">
        <v>205</v>
      </c>
      <c r="E39" s="56" t="s">
        <v>364</v>
      </c>
      <c r="F39" s="56" t="n">
        <v>280</v>
      </c>
      <c r="G39" s="56" t="s">
        <v>74</v>
      </c>
      <c r="H39" s="142" t="n">
        <f aca="false">ROUND(K39*Belarus*(1-E56),2)</f>
        <v>22.5</v>
      </c>
      <c r="I39" s="142"/>
      <c r="J39" s="142"/>
      <c r="K39" s="154" t="n">
        <v>22.5</v>
      </c>
      <c r="L39" s="159"/>
      <c r="M39" s="160"/>
      <c r="N39" s="151"/>
      <c r="O39" s="155"/>
      <c r="P39" s="156"/>
      <c r="Q39" s="156"/>
      <c r="R39" s="156"/>
      <c r="S39" s="153"/>
      <c r="T39" s="153"/>
      <c r="U39" s="154"/>
    </row>
    <row r="40" customFormat="false" ht="27.75" hidden="false" customHeight="true" outlineLevel="0" collapsed="false">
      <c r="A40" s="83"/>
      <c r="B40" s="21" t="s">
        <v>420</v>
      </c>
      <c r="C40" s="21" t="s">
        <v>421</v>
      </c>
      <c r="D40" s="56" t="s">
        <v>422</v>
      </c>
      <c r="E40" s="56" t="s">
        <v>364</v>
      </c>
      <c r="F40" s="56" t="n">
        <v>60</v>
      </c>
      <c r="G40" s="56" t="s">
        <v>74</v>
      </c>
      <c r="H40" s="142" t="n">
        <f aca="false">ROUND(K40*Belarus*(1-E56),2)</f>
        <v>115</v>
      </c>
      <c r="I40" s="142"/>
      <c r="J40" s="142"/>
      <c r="K40" s="154" t="n">
        <v>115</v>
      </c>
      <c r="L40" s="141"/>
    </row>
    <row r="41" customFormat="false" ht="27" hidden="false" customHeight="true" outlineLevel="0" collapsed="false">
      <c r="A41" s="83"/>
      <c r="B41" s="21" t="s">
        <v>420</v>
      </c>
      <c r="C41" s="21" t="s">
        <v>423</v>
      </c>
      <c r="D41" s="56" t="s">
        <v>422</v>
      </c>
      <c r="E41" s="56" t="s">
        <v>364</v>
      </c>
      <c r="F41" s="56" t="n">
        <v>40</v>
      </c>
      <c r="G41" s="56" t="s">
        <v>74</v>
      </c>
      <c r="H41" s="142" t="n">
        <f aca="false">ROUND(K41*Belarus*(1-E56),2)</f>
        <v>119.9</v>
      </c>
      <c r="I41" s="142"/>
      <c r="J41" s="142"/>
      <c r="K41" s="154" t="n">
        <v>119.9</v>
      </c>
      <c r="L41" s="141"/>
    </row>
    <row r="42" customFormat="false" ht="27.75" hidden="false" customHeight="true" outlineLevel="0" collapsed="false">
      <c r="A42" s="83"/>
      <c r="B42" s="21" t="s">
        <v>420</v>
      </c>
      <c r="C42" s="21" t="s">
        <v>424</v>
      </c>
      <c r="D42" s="56" t="s">
        <v>422</v>
      </c>
      <c r="E42" s="56" t="s">
        <v>364</v>
      </c>
      <c r="F42" s="56" t="n">
        <v>60</v>
      </c>
      <c r="G42" s="56" t="s">
        <v>74</v>
      </c>
      <c r="H42" s="142" t="n">
        <f aca="false">ROUND(K42*Belarus*(1-E56),2)</f>
        <v>119.5</v>
      </c>
      <c r="I42" s="142"/>
      <c r="J42" s="142"/>
      <c r="K42" s="154" t="n">
        <v>119.5</v>
      </c>
      <c r="L42" s="141"/>
    </row>
    <row r="43" customFormat="false" ht="25.5" hidden="false" customHeight="true" outlineLevel="0" collapsed="false">
      <c r="A43" s="83"/>
      <c r="B43" s="21" t="s">
        <v>420</v>
      </c>
      <c r="C43" s="21" t="s">
        <v>425</v>
      </c>
      <c r="D43" s="56" t="s">
        <v>426</v>
      </c>
      <c r="E43" s="56" t="s">
        <v>364</v>
      </c>
      <c r="F43" s="56" t="n">
        <v>40</v>
      </c>
      <c r="G43" s="56" t="s">
        <v>74</v>
      </c>
      <c r="H43" s="142" t="n">
        <f aca="false">ROUND(K43*Belarus*(1-E56),2)</f>
        <v>132.7</v>
      </c>
      <c r="I43" s="142"/>
      <c r="J43" s="142"/>
      <c r="K43" s="154" t="n">
        <v>132.7</v>
      </c>
      <c r="L43" s="141"/>
    </row>
    <row r="44" customFormat="false" ht="28.5" hidden="false" customHeight="true" outlineLevel="0" collapsed="false">
      <c r="A44" s="83"/>
      <c r="B44" s="21" t="s">
        <v>420</v>
      </c>
      <c r="C44" s="21" t="s">
        <v>427</v>
      </c>
      <c r="D44" s="56" t="s">
        <v>428</v>
      </c>
      <c r="E44" s="56" t="s">
        <v>364</v>
      </c>
      <c r="F44" s="56" t="n">
        <v>48</v>
      </c>
      <c r="G44" s="56" t="s">
        <v>74</v>
      </c>
      <c r="H44" s="142" t="n">
        <f aca="false">ROUND(K44*Belarus*(1-E56),2)</f>
        <v>152.5</v>
      </c>
      <c r="I44" s="142"/>
      <c r="J44" s="142"/>
      <c r="K44" s="154" t="n">
        <v>152.5</v>
      </c>
      <c r="L44" s="141"/>
    </row>
    <row r="45" customFormat="false" ht="21.75" hidden="false" customHeight="true" outlineLevel="0" collapsed="false">
      <c r="A45" s="83"/>
      <c r="B45" s="21" t="s">
        <v>395</v>
      </c>
      <c r="C45" s="21" t="s">
        <v>429</v>
      </c>
      <c r="D45" s="56" t="s">
        <v>430</v>
      </c>
      <c r="E45" s="56" t="s">
        <v>364</v>
      </c>
      <c r="F45" s="56" t="n">
        <v>96</v>
      </c>
      <c r="G45" s="56" t="s">
        <v>74</v>
      </c>
      <c r="H45" s="142" t="n">
        <f aca="false">ROUND(K45*Belarus*(1-E56),2)</f>
        <v>81.2</v>
      </c>
      <c r="I45" s="142"/>
      <c r="J45" s="142"/>
      <c r="K45" s="154" t="n">
        <v>81.2</v>
      </c>
      <c r="L45" s="159"/>
    </row>
    <row r="46" customFormat="false" ht="36.75" hidden="false" customHeight="true" outlineLevel="0" collapsed="false">
      <c r="A46" s="83"/>
      <c r="B46" s="21" t="s">
        <v>395</v>
      </c>
      <c r="C46" s="21" t="s">
        <v>431</v>
      </c>
      <c r="D46" s="56" t="s">
        <v>432</v>
      </c>
      <c r="E46" s="56" t="s">
        <v>364</v>
      </c>
      <c r="F46" s="56" t="n">
        <v>64</v>
      </c>
      <c r="G46" s="56" t="s">
        <v>74</v>
      </c>
      <c r="H46" s="142" t="n">
        <f aca="false">ROUND(K46*Belarus*(1-E56),2)</f>
        <v>108.8</v>
      </c>
      <c r="I46" s="142"/>
      <c r="J46" s="142"/>
      <c r="K46" s="154" t="n">
        <v>108.8</v>
      </c>
      <c r="L46" s="141"/>
    </row>
    <row r="47" customFormat="false" ht="27.75" hidden="false" customHeight="true" outlineLevel="0" collapsed="false">
      <c r="A47" s="83"/>
      <c r="B47" s="21" t="s">
        <v>433</v>
      </c>
      <c r="C47" s="21" t="s">
        <v>434</v>
      </c>
      <c r="D47" s="56" t="s">
        <v>435</v>
      </c>
      <c r="E47" s="56" t="s">
        <v>364</v>
      </c>
      <c r="F47" s="56" t="n">
        <v>48</v>
      </c>
      <c r="G47" s="56" t="s">
        <v>74</v>
      </c>
      <c r="H47" s="142" t="n">
        <f aca="false">ROUND(K47*Belarus*(1-E56),2)</f>
        <v>147</v>
      </c>
      <c r="I47" s="142"/>
      <c r="J47" s="142"/>
      <c r="K47" s="154" t="n">
        <v>147</v>
      </c>
    </row>
    <row r="48" customFormat="false" ht="25.5" hidden="false" customHeight="true" outlineLevel="0" collapsed="false"/>
    <row r="49" customFormat="false" ht="25.5" hidden="false" customHeight="true" outlineLevel="0" collapsed="false"/>
    <row r="50" customFormat="false" ht="25.5" hidden="false" customHeight="true" outlineLevel="0" collapsed="false"/>
    <row r="51" customFormat="false" ht="25.5" hidden="false" customHeight="true" outlineLevel="0" collapsed="false"/>
    <row r="52" customFormat="false" ht="25.5" hidden="false" customHeight="true" outlineLevel="0" collapsed="false"/>
    <row r="53" customFormat="false" ht="25.5" hidden="false" customHeight="true" outlineLevel="0" collapsed="false"/>
    <row r="54" customFormat="false" ht="27" hidden="false" customHeight="true" outlineLevel="0" collapsed="false"/>
    <row r="55" customFormat="false" ht="20.25" hidden="false" customHeight="true" outlineLevel="0" collapsed="false">
      <c r="A55" s="44" t="s">
        <v>94</v>
      </c>
      <c r="B55" s="44"/>
      <c r="C55" s="44"/>
      <c r="D55" s="44"/>
      <c r="E55" s="44"/>
      <c r="F55" s="141"/>
      <c r="G55" s="141"/>
      <c r="H55" s="141"/>
    </row>
    <row r="56" customFormat="false" ht="20.25" hidden="false" customHeight="true" outlineLevel="0" collapsed="false">
      <c r="A56" s="105" t="s">
        <v>436</v>
      </c>
      <c r="B56" s="105"/>
      <c r="C56" s="105"/>
      <c r="D56" s="161"/>
      <c r="E56" s="47" t="n">
        <v>0</v>
      </c>
      <c r="F56" s="141"/>
      <c r="G56" s="141"/>
      <c r="H56" s="141"/>
    </row>
    <row r="57" customFormat="false" ht="20.25" hidden="false" customHeight="true" outlineLevel="0" collapsed="false">
      <c r="A57" s="105" t="s">
        <v>437</v>
      </c>
      <c r="B57" s="105"/>
      <c r="C57" s="105"/>
      <c r="D57" s="161"/>
      <c r="E57" s="47" t="n">
        <v>0</v>
      </c>
      <c r="F57" s="141"/>
      <c r="G57" s="141"/>
      <c r="H57" s="141"/>
    </row>
    <row r="58" customFormat="false" ht="20.25" hidden="false" customHeight="true" outlineLevel="0" collapsed="false">
      <c r="A58" s="105" t="s">
        <v>438</v>
      </c>
      <c r="B58" s="105"/>
      <c r="C58" s="105"/>
      <c r="D58" s="161"/>
      <c r="E58" s="47" t="n">
        <v>0</v>
      </c>
      <c r="F58" s="141"/>
      <c r="G58" s="141"/>
      <c r="H58" s="141"/>
    </row>
    <row r="59" customFormat="false" ht="20.25" hidden="false" customHeight="true" outlineLevel="0" collapsed="false">
      <c r="A59" s="65" t="s">
        <v>439</v>
      </c>
      <c r="B59" s="65"/>
      <c r="C59" s="141"/>
      <c r="D59" s="141"/>
      <c r="E59" s="141"/>
      <c r="F59" s="141"/>
      <c r="G59" s="141"/>
      <c r="H59" s="141"/>
    </row>
    <row r="60" customFormat="false" ht="20.25" hidden="false" customHeight="true" outlineLevel="0" collapsed="false"/>
  </sheetData>
  <mergeCells count="112">
    <mergeCell ref="A1:E1"/>
    <mergeCell ref="A3:J3"/>
    <mergeCell ref="M3:T3"/>
    <mergeCell ref="A5:A6"/>
    <mergeCell ref="B5:B6"/>
    <mergeCell ref="C5:C6"/>
    <mergeCell ref="D5:D6"/>
    <mergeCell ref="E5:E6"/>
    <mergeCell ref="F5:F6"/>
    <mergeCell ref="G5:G6"/>
    <mergeCell ref="H5:J5"/>
    <mergeCell ref="M5:M6"/>
    <mergeCell ref="N5:N6"/>
    <mergeCell ref="O5:O6"/>
    <mergeCell ref="P5:P6"/>
    <mergeCell ref="Q5:Q6"/>
    <mergeCell ref="R5:R6"/>
    <mergeCell ref="S5:T6"/>
    <mergeCell ref="A7:J7"/>
    <mergeCell ref="M7:T7"/>
    <mergeCell ref="A8:A20"/>
    <mergeCell ref="E8:E14"/>
    <mergeCell ref="F8:F14"/>
    <mergeCell ref="M8:M12"/>
    <mergeCell ref="O8:O10"/>
    <mergeCell ref="P8:P10"/>
    <mergeCell ref="Q8:Q10"/>
    <mergeCell ref="S8:T8"/>
    <mergeCell ref="S9:T9"/>
    <mergeCell ref="S10:T10"/>
    <mergeCell ref="N11:N12"/>
    <mergeCell ref="O11:O12"/>
    <mergeCell ref="P11:P12"/>
    <mergeCell ref="Q11:Q12"/>
    <mergeCell ref="R11:R12"/>
    <mergeCell ref="S11:T12"/>
    <mergeCell ref="M13:T13"/>
    <mergeCell ref="M14:M22"/>
    <mergeCell ref="O14:O15"/>
    <mergeCell ref="P14:P15"/>
    <mergeCell ref="Q14:Q15"/>
    <mergeCell ref="S14:T14"/>
    <mergeCell ref="E15:E20"/>
    <mergeCell ref="F15:F20"/>
    <mergeCell ref="S15:T15"/>
    <mergeCell ref="O16:O17"/>
    <mergeCell ref="P16:P17"/>
    <mergeCell ref="S16:T16"/>
    <mergeCell ref="S17:T17"/>
    <mergeCell ref="O18:O20"/>
    <mergeCell ref="P18:P20"/>
    <mergeCell ref="Q18:Q22"/>
    <mergeCell ref="S18:T18"/>
    <mergeCell ref="S19:T19"/>
    <mergeCell ref="S20:T20"/>
    <mergeCell ref="A21:J21"/>
    <mergeCell ref="O21:O22"/>
    <mergeCell ref="P21:P22"/>
    <mergeCell ref="S21:T21"/>
    <mergeCell ref="A22:A28"/>
    <mergeCell ref="E22:E28"/>
    <mergeCell ref="S22:T22"/>
    <mergeCell ref="M24:T24"/>
    <mergeCell ref="M25:T25"/>
    <mergeCell ref="M26:T26"/>
    <mergeCell ref="M29:T29"/>
    <mergeCell ref="A30:A31"/>
    <mergeCell ref="B30:B31"/>
    <mergeCell ref="C30:C31"/>
    <mergeCell ref="D30:D31"/>
    <mergeCell ref="E30:E31"/>
    <mergeCell ref="F30:F31"/>
    <mergeCell ref="G30:G31"/>
    <mergeCell ref="H30:J31"/>
    <mergeCell ref="S31:T31"/>
    <mergeCell ref="A32:J32"/>
    <mergeCell ref="M32:T32"/>
    <mergeCell ref="A33:A37"/>
    <mergeCell ref="H33:J33"/>
    <mergeCell ref="M33:M34"/>
    <mergeCell ref="S33:T33"/>
    <mergeCell ref="H34:J34"/>
    <mergeCell ref="S34:T34"/>
    <mergeCell ref="H35:J35"/>
    <mergeCell ref="M35:M36"/>
    <mergeCell ref="S35:T35"/>
    <mergeCell ref="H36:J36"/>
    <mergeCell ref="S36:T36"/>
    <mergeCell ref="H37:J37"/>
    <mergeCell ref="M37:T37"/>
    <mergeCell ref="A38:J38"/>
    <mergeCell ref="M38:M39"/>
    <mergeCell ref="N38:N39"/>
    <mergeCell ref="O38:O39"/>
    <mergeCell ref="P38:P39"/>
    <mergeCell ref="Q38:Q39"/>
    <mergeCell ref="R38:R39"/>
    <mergeCell ref="S38:T39"/>
    <mergeCell ref="A39:A47"/>
    <mergeCell ref="H39:J39"/>
    <mergeCell ref="H40:J40"/>
    <mergeCell ref="H41:J41"/>
    <mergeCell ref="H42:J42"/>
    <mergeCell ref="H43:J43"/>
    <mergeCell ref="H44:J44"/>
    <mergeCell ref="H45:J45"/>
    <mergeCell ref="H46:J46"/>
    <mergeCell ref="H47:J47"/>
    <mergeCell ref="A55:E55"/>
    <mergeCell ref="A56:C56"/>
    <mergeCell ref="A57:C57"/>
    <mergeCell ref="A58:C58"/>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99CC00"/>
    <pageSetUpPr fitToPage="true"/>
  </sheetPr>
  <dimension ref="A1:AE80"/>
  <sheetViews>
    <sheetView showFormulas="false" showGridLines="true" showRowColHeaders="true" showZeros="true" rightToLeft="false" tabSelected="false" showOutlineSymbols="true" defaultGridColor="true" view="normal" topLeftCell="A1" colorId="64" zoomScale="75" zoomScaleNormal="75" zoomScalePageLayoutView="90" workbookViewId="0">
      <selection pane="topLeft" activeCell="A1" activeCellId="0" sqref="A1"/>
    </sheetView>
  </sheetViews>
  <sheetFormatPr defaultRowHeight="12.75" zeroHeight="false" outlineLevelRow="0" outlineLevelCol="0"/>
  <cols>
    <col collapsed="false" customWidth="true" hidden="false" outlineLevel="0" max="1" min="1" style="81" width="33.71"/>
    <col collapsed="false" customWidth="true" hidden="false" outlineLevel="0" max="2" min="2" style="81" width="81.14"/>
    <col collapsed="false" customWidth="true" hidden="false" outlineLevel="0" max="3" min="3" style="81" width="28.57"/>
    <col collapsed="false" customWidth="true" hidden="false" outlineLevel="0" max="4" min="4" style="81" width="15"/>
    <col collapsed="false" customWidth="true" hidden="false" outlineLevel="0" max="5" min="5" style="81" width="19.14"/>
    <col collapsed="false" customWidth="true" hidden="false" outlineLevel="0" max="6" min="6" style="81" width="13.71"/>
    <col collapsed="false" customWidth="true" hidden="false" outlineLevel="0" max="7" min="7" style="81" width="17.28"/>
    <col collapsed="false" customWidth="true" hidden="false" outlineLevel="0" max="8" min="8" style="81" width="9.43"/>
    <col collapsed="false" customWidth="true" hidden="false" outlineLevel="0" max="9" min="9" style="81" width="14.71"/>
    <col collapsed="false" customWidth="true" hidden="true" outlineLevel="0" max="10" min="10" style="162" width="11.14"/>
    <col collapsed="false" customWidth="true" hidden="false" outlineLevel="0" max="11" min="11" style="81" width="4.14"/>
    <col collapsed="false" customWidth="true" hidden="false" outlineLevel="0" max="12" min="12" style="81" width="17.43"/>
    <col collapsed="false" customWidth="true" hidden="false" outlineLevel="0" max="13" min="13" style="81" width="18.85"/>
    <col collapsed="false" customWidth="true" hidden="false" outlineLevel="0" max="14" min="14" style="81" width="53.85"/>
    <col collapsed="false" customWidth="true" hidden="false" outlineLevel="0" max="15" min="15" style="81" width="17.57"/>
    <col collapsed="false" customWidth="true" hidden="false" outlineLevel="0" max="16" min="16" style="81" width="13.71"/>
    <col collapsed="false" customWidth="true" hidden="false" outlineLevel="0" max="17" min="17" style="81" width="7"/>
    <col collapsed="false" customWidth="true" hidden="false" outlineLevel="0" max="18" min="18" style="81" width="11.28"/>
    <col collapsed="false" customWidth="true" hidden="false" outlineLevel="0" max="19" min="19" style="81" width="11.57"/>
    <col collapsed="false" customWidth="true" hidden="false" outlineLevel="0" max="20" min="20" style="81" width="12.71"/>
    <col collapsed="false" customWidth="true" hidden="false" outlineLevel="0" max="21" min="21" style="81" width="8.43"/>
    <col collapsed="false" customWidth="false" hidden="false" outlineLevel="0" max="22" min="22" style="81" width="11.43"/>
    <col collapsed="false" customWidth="true" hidden="false" outlineLevel="0" max="24" min="23" style="81" width="12.43"/>
    <col collapsed="false" customWidth="true" hidden="true" outlineLevel="0" max="25" min="25" style="81" width="11.71"/>
    <col collapsed="false" customWidth="true" hidden="true" outlineLevel="0" max="26" min="26" style="81" width="11.14"/>
    <col collapsed="false" customWidth="true" hidden="true" outlineLevel="0" max="27" min="27" style="81" width="11.28"/>
    <col collapsed="false" customWidth="true" hidden="true" outlineLevel="0" max="28" min="28" style="81" width="9.14"/>
    <col collapsed="false" customWidth="true" hidden="true" outlineLevel="0" max="30" min="29" style="81" width="11"/>
    <col collapsed="false" customWidth="true" hidden="true" outlineLevel="0" max="31" min="31" style="81" width="9.14"/>
    <col collapsed="false" customWidth="true" hidden="false" outlineLevel="0" max="1025" min="32" style="81" width="9.43"/>
  </cols>
  <sheetData>
    <row r="1" customFormat="false" ht="12.75" hidden="false" customHeight="false" outlineLevel="0" collapsed="false">
      <c r="A1" s="26" t="s">
        <v>0</v>
      </c>
      <c r="B1" s="26"/>
      <c r="C1" s="26"/>
      <c r="D1" s="26"/>
      <c r="E1" s="26"/>
    </row>
    <row r="2" customFormat="false" ht="12.75" hidden="false" customHeight="false" outlineLevel="0" collapsed="false">
      <c r="H2" s="6"/>
      <c r="I2" s="133"/>
      <c r="J2" s="133"/>
      <c r="W2" s="6" t="s">
        <v>2</v>
      </c>
      <c r="X2" s="133" t="n">
        <v>44398</v>
      </c>
    </row>
    <row r="3" customFormat="false" ht="29.25" hidden="false" customHeight="true" outlineLevel="0" collapsed="false">
      <c r="A3" s="30" t="s">
        <v>440</v>
      </c>
      <c r="B3" s="30"/>
      <c r="C3" s="30"/>
      <c r="D3" s="30"/>
      <c r="E3" s="30"/>
      <c r="F3" s="30"/>
      <c r="G3" s="30"/>
      <c r="H3" s="30"/>
      <c r="I3" s="30"/>
      <c r="J3" s="154"/>
      <c r="L3" s="30" t="s">
        <v>441</v>
      </c>
      <c r="M3" s="30"/>
      <c r="N3" s="30"/>
      <c r="O3" s="30"/>
      <c r="P3" s="30"/>
      <c r="Q3" s="30"/>
      <c r="R3" s="30"/>
      <c r="S3" s="30"/>
      <c r="T3" s="30"/>
      <c r="U3" s="30"/>
      <c r="V3" s="30"/>
      <c r="W3" s="30"/>
      <c r="X3" s="30"/>
    </row>
    <row r="4" customFormat="false" ht="18" hidden="false" customHeight="true" outlineLevel="0" collapsed="false">
      <c r="H4" s="136"/>
      <c r="I4" s="138" t="n">
        <v>44386</v>
      </c>
      <c r="J4" s="163"/>
      <c r="Q4" s="136"/>
      <c r="T4" s="137"/>
      <c r="U4" s="137"/>
      <c r="V4" s="137"/>
      <c r="W4" s="137" t="s">
        <v>247</v>
      </c>
      <c r="X4" s="138" t="n">
        <v>44398</v>
      </c>
    </row>
    <row r="5" customFormat="false" ht="18" hidden="false" customHeight="true" outlineLevel="0" collapsed="false">
      <c r="A5" s="140" t="s">
        <v>442</v>
      </c>
      <c r="B5" s="140" t="s">
        <v>443</v>
      </c>
      <c r="C5" s="140" t="s">
        <v>444</v>
      </c>
      <c r="D5" s="140" t="s">
        <v>445</v>
      </c>
      <c r="E5" s="140" t="s">
        <v>446</v>
      </c>
      <c r="F5" s="140" t="s">
        <v>251</v>
      </c>
      <c r="G5" s="140" t="s">
        <v>447</v>
      </c>
      <c r="H5" s="140" t="s">
        <v>402</v>
      </c>
      <c r="I5" s="140" t="s">
        <v>62</v>
      </c>
      <c r="J5" s="150"/>
      <c r="L5" s="140" t="s">
        <v>153</v>
      </c>
      <c r="M5" s="140" t="s">
        <v>154</v>
      </c>
      <c r="N5" s="140" t="s">
        <v>155</v>
      </c>
      <c r="O5" s="140" t="s">
        <v>55</v>
      </c>
      <c r="P5" s="140" t="s">
        <v>134</v>
      </c>
      <c r="Q5" s="140" t="s">
        <v>402</v>
      </c>
      <c r="R5" s="140" t="s">
        <v>62</v>
      </c>
      <c r="S5" s="140"/>
      <c r="T5" s="140"/>
      <c r="U5" s="140"/>
      <c r="V5" s="140"/>
      <c r="W5" s="140"/>
      <c r="X5" s="140"/>
    </row>
    <row r="6" customFormat="false" ht="35.25" hidden="false" customHeight="true" outlineLevel="0" collapsed="false">
      <c r="A6" s="140"/>
      <c r="B6" s="140"/>
      <c r="C6" s="140"/>
      <c r="D6" s="140"/>
      <c r="E6" s="140"/>
      <c r="F6" s="140"/>
      <c r="G6" s="140"/>
      <c r="H6" s="140"/>
      <c r="I6" s="140"/>
      <c r="J6" s="150"/>
      <c r="L6" s="140"/>
      <c r="M6" s="140"/>
      <c r="N6" s="140"/>
      <c r="O6" s="140"/>
      <c r="P6" s="140"/>
      <c r="Q6" s="140"/>
      <c r="R6" s="140"/>
      <c r="S6" s="140"/>
      <c r="T6" s="140"/>
      <c r="U6" s="140"/>
      <c r="V6" s="140"/>
      <c r="W6" s="140"/>
      <c r="X6" s="140"/>
    </row>
    <row r="7" customFormat="false" ht="20.25" hidden="false" customHeight="true" outlineLevel="0" collapsed="false">
      <c r="A7" s="164" t="s">
        <v>448</v>
      </c>
      <c r="B7" s="21" t="s">
        <v>449</v>
      </c>
      <c r="C7" s="56" t="s">
        <v>73</v>
      </c>
      <c r="D7" s="56" t="n">
        <v>70</v>
      </c>
      <c r="E7" s="56" t="n">
        <v>9.42</v>
      </c>
      <c r="F7" s="56" t="n">
        <v>1499</v>
      </c>
      <c r="G7" s="56" t="n">
        <v>13</v>
      </c>
      <c r="H7" s="56" t="s">
        <v>450</v>
      </c>
      <c r="I7" s="142" t="n">
        <f aca="false">ROUND(J7*Belarus*(1-B79),2)</f>
        <v>1654</v>
      </c>
      <c r="J7" s="150" t="n">
        <v>1654</v>
      </c>
      <c r="L7" s="153" t="s">
        <v>451</v>
      </c>
      <c r="M7" s="153"/>
      <c r="N7" s="153"/>
      <c r="O7" s="153"/>
      <c r="P7" s="153"/>
      <c r="Q7" s="153"/>
      <c r="R7" s="153"/>
      <c r="S7" s="153"/>
      <c r="T7" s="153"/>
      <c r="U7" s="153"/>
      <c r="V7" s="153"/>
      <c r="W7" s="153"/>
      <c r="X7" s="153"/>
    </row>
    <row r="8" customFormat="false" ht="17.25" hidden="false" customHeight="true" outlineLevel="0" collapsed="false">
      <c r="A8" s="165" t="s">
        <v>452</v>
      </c>
      <c r="B8" s="21" t="s">
        <v>453</v>
      </c>
      <c r="C8" s="56" t="s">
        <v>454</v>
      </c>
      <c r="D8" s="56" t="n">
        <v>60</v>
      </c>
      <c r="E8" s="56" t="n">
        <v>13.39</v>
      </c>
      <c r="F8" s="56" t="n">
        <v>1734</v>
      </c>
      <c r="G8" s="56" t="n">
        <v>11</v>
      </c>
      <c r="H8" s="56" t="s">
        <v>450</v>
      </c>
      <c r="I8" s="142" t="n">
        <f aca="false">ROUND(J8*Belarus*(1-B79),2)</f>
        <v>1035</v>
      </c>
      <c r="J8" s="144" t="n">
        <v>1035</v>
      </c>
      <c r="L8" s="140"/>
      <c r="M8" s="140"/>
      <c r="N8" s="140"/>
      <c r="O8" s="140"/>
      <c r="P8" s="140"/>
      <c r="Q8" s="140"/>
      <c r="R8" s="140" t="s">
        <v>160</v>
      </c>
      <c r="S8" s="140" t="s">
        <v>455</v>
      </c>
      <c r="T8" s="140" t="s">
        <v>456</v>
      </c>
      <c r="U8" s="140"/>
      <c r="V8" s="140"/>
      <c r="W8" s="140"/>
      <c r="X8" s="140"/>
      <c r="Y8" s="56" t="s">
        <v>160</v>
      </c>
      <c r="Z8" s="56" t="s">
        <v>455</v>
      </c>
      <c r="AA8" s="56" t="s">
        <v>456</v>
      </c>
    </row>
    <row r="9" customFormat="false" ht="22.5" hidden="false" customHeight="true" outlineLevel="0" collapsed="false">
      <c r="A9" s="165"/>
      <c r="B9" s="21" t="s">
        <v>457</v>
      </c>
      <c r="C9" s="56"/>
      <c r="D9" s="56" t="n">
        <v>60</v>
      </c>
      <c r="E9" s="56" t="n">
        <v>13.39</v>
      </c>
      <c r="F9" s="56" t="n">
        <v>1734</v>
      </c>
      <c r="G9" s="56" t="n">
        <v>11</v>
      </c>
      <c r="H9" s="56" t="s">
        <v>450</v>
      </c>
      <c r="I9" s="142" t="n">
        <f aca="false">ROUND(J9*Belarus*(1-B79),2)</f>
        <v>1482</v>
      </c>
      <c r="J9" s="144" t="n">
        <v>1482</v>
      </c>
      <c r="K9" s="147"/>
      <c r="L9" s="166"/>
      <c r="M9" s="151" t="s">
        <v>458</v>
      </c>
      <c r="N9" s="151" t="s">
        <v>459</v>
      </c>
      <c r="O9" s="157" t="s">
        <v>73</v>
      </c>
      <c r="P9" s="157" t="n">
        <v>600</v>
      </c>
      <c r="Q9" s="157" t="s">
        <v>74</v>
      </c>
      <c r="R9" s="142" t="n">
        <f aca="false">ROUND(Y9*Belarus*(1-B79),2)</f>
        <v>14.88</v>
      </c>
      <c r="S9" s="142" t="s">
        <v>73</v>
      </c>
      <c r="T9" s="142" t="s">
        <v>73</v>
      </c>
      <c r="U9" s="142" t="s">
        <v>73</v>
      </c>
      <c r="V9" s="142" t="s">
        <v>73</v>
      </c>
      <c r="W9" s="142" t="s">
        <v>73</v>
      </c>
      <c r="X9" s="142" t="s">
        <v>73</v>
      </c>
      <c r="Y9" s="167" t="n">
        <v>14.875</v>
      </c>
      <c r="Z9" s="167"/>
      <c r="AA9" s="167"/>
    </row>
    <row r="10" customFormat="false" ht="26.25" hidden="false" customHeight="true" outlineLevel="0" collapsed="false">
      <c r="A10" s="168" t="s">
        <v>460</v>
      </c>
      <c r="B10" s="155" t="s">
        <v>453</v>
      </c>
      <c r="C10" s="157" t="s">
        <v>461</v>
      </c>
      <c r="D10" s="156" t="n">
        <v>60</v>
      </c>
      <c r="E10" s="156" t="n">
        <v>13.44</v>
      </c>
      <c r="F10" s="156" t="n">
        <v>1880</v>
      </c>
      <c r="G10" s="156" t="n">
        <v>10</v>
      </c>
      <c r="H10" s="56" t="s">
        <v>450</v>
      </c>
      <c r="I10" s="142" t="n">
        <f aca="false">ROUND(J10*Belarus*(1-B79),2)</f>
        <v>789</v>
      </c>
      <c r="J10" s="162" t="n">
        <v>789</v>
      </c>
      <c r="K10" s="147"/>
      <c r="L10" s="166"/>
      <c r="M10" s="151" t="s">
        <v>458</v>
      </c>
      <c r="N10" s="167" t="s">
        <v>462</v>
      </c>
      <c r="O10" s="169" t="s">
        <v>73</v>
      </c>
      <c r="P10" s="157" t="n">
        <v>440</v>
      </c>
      <c r="Q10" s="157" t="s">
        <v>74</v>
      </c>
      <c r="R10" s="142" t="s">
        <v>73</v>
      </c>
      <c r="S10" s="142" t="s">
        <v>73</v>
      </c>
      <c r="T10" s="142" t="s">
        <v>73</v>
      </c>
      <c r="U10" s="142" t="s">
        <v>73</v>
      </c>
      <c r="V10" s="142" t="s">
        <v>73</v>
      </c>
      <c r="W10" s="142" t="s">
        <v>73</v>
      </c>
      <c r="X10" s="142" t="s">
        <v>73</v>
      </c>
      <c r="Y10" s="167"/>
      <c r="Z10" s="167"/>
      <c r="AA10" s="167"/>
    </row>
    <row r="11" customFormat="false" ht="15.75" hidden="false" customHeight="true" outlineLevel="0" collapsed="false">
      <c r="A11" s="168"/>
      <c r="B11" s="155" t="s">
        <v>463</v>
      </c>
      <c r="C11" s="157"/>
      <c r="D11" s="157"/>
      <c r="E11" s="157"/>
      <c r="F11" s="157"/>
      <c r="G11" s="157"/>
      <c r="H11" s="56" t="s">
        <v>450</v>
      </c>
      <c r="I11" s="142" t="n">
        <f aca="false">ROUND(J11*Belarus*(1-B79),2)</f>
        <v>955</v>
      </c>
      <c r="J11" s="162" t="n">
        <v>955</v>
      </c>
      <c r="K11" s="147"/>
      <c r="L11" s="166"/>
      <c r="M11" s="151" t="s">
        <v>458</v>
      </c>
      <c r="N11" s="167" t="s">
        <v>464</v>
      </c>
      <c r="O11" s="169" t="s">
        <v>73</v>
      </c>
      <c r="P11" s="157" t="n">
        <v>480</v>
      </c>
      <c r="Q11" s="157" t="s">
        <v>74</v>
      </c>
      <c r="R11" s="142" t="n">
        <f aca="false">ROUND(Y11*Belarus*(1-B79),2)</f>
        <v>18.7</v>
      </c>
      <c r="S11" s="142" t="s">
        <v>73</v>
      </c>
      <c r="T11" s="142" t="s">
        <v>73</v>
      </c>
      <c r="U11" s="142" t="s">
        <v>73</v>
      </c>
      <c r="V11" s="142" t="s">
        <v>73</v>
      </c>
      <c r="W11" s="142" t="s">
        <v>73</v>
      </c>
      <c r="X11" s="142" t="s">
        <v>73</v>
      </c>
      <c r="Y11" s="167" t="n">
        <v>18.7</v>
      </c>
      <c r="Z11" s="167"/>
      <c r="AA11" s="167"/>
    </row>
    <row r="12" customFormat="false" ht="15.75" hidden="false" customHeight="true" outlineLevel="0" collapsed="false">
      <c r="A12" s="168" t="s">
        <v>465</v>
      </c>
      <c r="B12" s="155" t="s">
        <v>466</v>
      </c>
      <c r="C12" s="156" t="s">
        <v>467</v>
      </c>
      <c r="D12" s="156" t="n">
        <v>60</v>
      </c>
      <c r="E12" s="156" t="n">
        <v>11.4</v>
      </c>
      <c r="F12" s="156" t="n">
        <v>1606</v>
      </c>
      <c r="G12" s="156" t="n">
        <v>12</v>
      </c>
      <c r="H12" s="56" t="s">
        <v>450</v>
      </c>
      <c r="I12" s="142" t="n">
        <f aca="false">ROUND(J12*Belarus*(1-B79),2)</f>
        <v>955</v>
      </c>
      <c r="J12" s="162" t="n">
        <v>955</v>
      </c>
      <c r="K12" s="147"/>
      <c r="L12" s="166"/>
      <c r="M12" s="151" t="s">
        <v>458</v>
      </c>
      <c r="N12" s="167" t="s">
        <v>468</v>
      </c>
      <c r="O12" s="169" t="s">
        <v>73</v>
      </c>
      <c r="P12" s="157" t="n">
        <v>352</v>
      </c>
      <c r="Q12" s="157" t="s">
        <v>74</v>
      </c>
      <c r="R12" s="142" t="n">
        <f aca="false">ROUND(Y12*Belarus*(1-B79),2)</f>
        <v>25.46</v>
      </c>
      <c r="S12" s="142" t="s">
        <v>73</v>
      </c>
      <c r="T12" s="142" t="s">
        <v>73</v>
      </c>
      <c r="U12" s="142" t="s">
        <v>73</v>
      </c>
      <c r="V12" s="142" t="s">
        <v>73</v>
      </c>
      <c r="W12" s="142" t="s">
        <v>73</v>
      </c>
      <c r="X12" s="142" t="s">
        <v>73</v>
      </c>
      <c r="Y12" s="167" t="n">
        <v>25.4625</v>
      </c>
      <c r="Z12" s="167"/>
      <c r="AA12" s="167"/>
    </row>
    <row r="13" customFormat="false" ht="15.75" hidden="false" customHeight="true" outlineLevel="0" collapsed="false">
      <c r="A13" s="168"/>
      <c r="B13" s="155" t="s">
        <v>469</v>
      </c>
      <c r="C13" s="156"/>
      <c r="D13" s="156"/>
      <c r="E13" s="156"/>
      <c r="F13" s="156"/>
      <c r="G13" s="156"/>
      <c r="H13" s="56" t="s">
        <v>450</v>
      </c>
      <c r="I13" s="142" t="n">
        <f aca="false">ROUND(J13*Belarus*(1-B79),2)</f>
        <v>1525</v>
      </c>
      <c r="J13" s="162" t="n">
        <v>1525</v>
      </c>
      <c r="K13" s="147"/>
      <c r="L13" s="166"/>
      <c r="M13" s="151" t="s">
        <v>458</v>
      </c>
      <c r="N13" s="151" t="s">
        <v>470</v>
      </c>
      <c r="O13" s="157" t="s">
        <v>73</v>
      </c>
      <c r="P13" s="157" t="n">
        <v>600</v>
      </c>
      <c r="Q13" s="157" t="s">
        <v>74</v>
      </c>
      <c r="R13" s="142" t="n">
        <f aca="false">ROUND(Y13*Belarus*(1-B79),2)</f>
        <v>27.85</v>
      </c>
      <c r="S13" s="142" t="n">
        <f aca="false">ROUND(Z13*Belarus*(1-B79),2)</f>
        <v>28.39</v>
      </c>
      <c r="T13" s="142" t="s">
        <v>73</v>
      </c>
      <c r="U13" s="142" t="s">
        <v>73</v>
      </c>
      <c r="V13" s="142" t="s">
        <v>73</v>
      </c>
      <c r="W13" s="142" t="s">
        <v>73</v>
      </c>
      <c r="X13" s="142" t="s">
        <v>73</v>
      </c>
      <c r="Y13" s="167" t="n">
        <v>27.85</v>
      </c>
      <c r="Z13" s="167" t="n">
        <v>28.3875</v>
      </c>
      <c r="AA13" s="167"/>
    </row>
    <row r="14" customFormat="false" ht="15.75" hidden="false" customHeight="true" outlineLevel="0" collapsed="false">
      <c r="A14" s="168" t="s">
        <v>471</v>
      </c>
      <c r="B14" s="155" t="s">
        <v>453</v>
      </c>
      <c r="C14" s="157" t="s">
        <v>472</v>
      </c>
      <c r="D14" s="156" t="n">
        <v>60</v>
      </c>
      <c r="E14" s="156" t="n">
        <v>11.29</v>
      </c>
      <c r="F14" s="156" t="n">
        <v>1606</v>
      </c>
      <c r="G14" s="156" t="n">
        <v>12</v>
      </c>
      <c r="H14" s="56" t="s">
        <v>450</v>
      </c>
      <c r="I14" s="142" t="n">
        <f aca="false">ROUND(J14*Belarus*(1-B79),2)</f>
        <v>888</v>
      </c>
      <c r="J14" s="162" t="n">
        <v>888</v>
      </c>
      <c r="K14" s="147"/>
      <c r="L14" s="166"/>
      <c r="M14" s="170" t="s">
        <v>473</v>
      </c>
      <c r="N14" s="151" t="s">
        <v>474</v>
      </c>
      <c r="O14" s="157" t="s">
        <v>73</v>
      </c>
      <c r="P14" s="157" t="n">
        <v>480</v>
      </c>
      <c r="Q14" s="157" t="s">
        <v>74</v>
      </c>
      <c r="R14" s="142" t="n">
        <f aca="false">ROUND(Y14*Belarus*(1-B79),2)</f>
        <v>32.99</v>
      </c>
      <c r="S14" s="142" t="n">
        <f aca="false">ROUND(Z14*Belarus*(1-B79),2)</f>
        <v>33.66</v>
      </c>
      <c r="T14" s="142" t="s">
        <v>73</v>
      </c>
      <c r="U14" s="142" t="s">
        <v>73</v>
      </c>
      <c r="V14" s="142" t="s">
        <v>73</v>
      </c>
      <c r="W14" s="142" t="s">
        <v>73</v>
      </c>
      <c r="X14" s="142" t="s">
        <v>73</v>
      </c>
      <c r="Y14" s="167" t="n">
        <v>32.9875</v>
      </c>
      <c r="Z14" s="167" t="n">
        <v>33.6625</v>
      </c>
      <c r="AA14" s="167"/>
    </row>
    <row r="15" customFormat="false" ht="38.25" hidden="false" customHeight="true" outlineLevel="0" collapsed="false">
      <c r="A15" s="168"/>
      <c r="B15" s="151" t="s">
        <v>475</v>
      </c>
      <c r="C15" s="157"/>
      <c r="D15" s="157"/>
      <c r="E15" s="157"/>
      <c r="F15" s="157"/>
      <c r="G15" s="157"/>
      <c r="H15" s="56" t="s">
        <v>450</v>
      </c>
      <c r="I15" s="142" t="n">
        <f aca="false">ROUND(J15*Belarus*(1-B79),2)</f>
        <v>1571</v>
      </c>
      <c r="J15" s="162" t="n">
        <v>1571</v>
      </c>
      <c r="K15" s="147"/>
      <c r="L15" s="166"/>
      <c r="M15" s="151" t="s">
        <v>458</v>
      </c>
      <c r="N15" s="151" t="s">
        <v>476</v>
      </c>
      <c r="O15" s="157" t="s">
        <v>73</v>
      </c>
      <c r="P15" s="157" t="n">
        <v>600</v>
      </c>
      <c r="Q15" s="157" t="s">
        <v>74</v>
      </c>
      <c r="R15" s="142" t="n">
        <f aca="false">ROUND(Y15*Belarus*(1-B79),2)</f>
        <v>27.45</v>
      </c>
      <c r="S15" s="142" t="n">
        <f aca="false">ROUND(Z15*Belarus*(1-B79),2)</f>
        <v>27.99</v>
      </c>
      <c r="T15" s="142" t="s">
        <v>73</v>
      </c>
      <c r="U15" s="142" t="s">
        <v>73</v>
      </c>
      <c r="V15" s="142" t="s">
        <v>73</v>
      </c>
      <c r="W15" s="142" t="s">
        <v>73</v>
      </c>
      <c r="X15" s="142" t="s">
        <v>73</v>
      </c>
      <c r="Y15" s="167" t="n">
        <v>27.45</v>
      </c>
      <c r="Z15" s="167" t="n">
        <v>27.9875</v>
      </c>
      <c r="AA15" s="167"/>
    </row>
    <row r="16" customFormat="false" ht="15.75" hidden="false" customHeight="true" outlineLevel="0" collapsed="false">
      <c r="A16" s="168" t="s">
        <v>477</v>
      </c>
      <c r="B16" s="155" t="s">
        <v>453</v>
      </c>
      <c r="C16" s="157" t="s">
        <v>478</v>
      </c>
      <c r="D16" s="156" t="n">
        <v>60</v>
      </c>
      <c r="E16" s="156" t="n">
        <v>11.52</v>
      </c>
      <c r="F16" s="156" t="n">
        <v>1606</v>
      </c>
      <c r="G16" s="156" t="n">
        <v>12</v>
      </c>
      <c r="H16" s="56" t="s">
        <v>450</v>
      </c>
      <c r="I16" s="142" t="n">
        <f aca="false">ROUND(J16*Belarus*(1-B79),2)</f>
        <v>915</v>
      </c>
      <c r="J16" s="162" t="n">
        <v>915</v>
      </c>
      <c r="K16" s="147"/>
      <c r="L16" s="166"/>
      <c r="M16" s="151" t="s">
        <v>458</v>
      </c>
      <c r="N16" s="151" t="s">
        <v>479</v>
      </c>
      <c r="O16" s="157" t="s">
        <v>73</v>
      </c>
      <c r="P16" s="157" t="n">
        <v>352</v>
      </c>
      <c r="Q16" s="157" t="s">
        <v>74</v>
      </c>
      <c r="R16" s="142" t="s">
        <v>73</v>
      </c>
      <c r="S16" s="142" t="s">
        <v>73</v>
      </c>
      <c r="T16" s="142" t="s">
        <v>73</v>
      </c>
      <c r="U16" s="142" t="s">
        <v>73</v>
      </c>
      <c r="V16" s="142" t="s">
        <v>73</v>
      </c>
      <c r="W16" s="142" t="s">
        <v>73</v>
      </c>
      <c r="X16" s="142" t="s">
        <v>73</v>
      </c>
      <c r="Y16" s="167"/>
      <c r="Z16" s="167"/>
      <c r="AA16" s="167"/>
    </row>
    <row r="17" customFormat="false" ht="28.5" hidden="false" customHeight="true" outlineLevel="0" collapsed="false">
      <c r="A17" s="168"/>
      <c r="B17" s="155" t="s">
        <v>480</v>
      </c>
      <c r="C17" s="157"/>
      <c r="D17" s="157"/>
      <c r="E17" s="157"/>
      <c r="F17" s="157"/>
      <c r="G17" s="157"/>
      <c r="H17" s="56" t="s">
        <v>450</v>
      </c>
      <c r="I17" s="142" t="n">
        <f aca="false">ROUND(J17*Belarus*(1-B79),2)</f>
        <v>1654</v>
      </c>
      <c r="J17" s="162" t="n">
        <v>1654</v>
      </c>
      <c r="K17" s="147"/>
      <c r="L17" s="166"/>
      <c r="M17" s="151" t="s">
        <v>458</v>
      </c>
      <c r="N17" s="151" t="s">
        <v>481</v>
      </c>
      <c r="O17" s="157" t="s">
        <v>73</v>
      </c>
      <c r="P17" s="157" t="n">
        <v>480</v>
      </c>
      <c r="Q17" s="157" t="s">
        <v>74</v>
      </c>
      <c r="R17" s="142" t="n">
        <f aca="false">ROUND(Y17*Belarus*(1-B79),2)</f>
        <v>36.91</v>
      </c>
      <c r="S17" s="142" t="s">
        <v>73</v>
      </c>
      <c r="T17" s="142" t="n">
        <f aca="false">ROUND(AA17*Belarus*(1-B79),2)</f>
        <v>37.45</v>
      </c>
      <c r="U17" s="142" t="s">
        <v>73</v>
      </c>
      <c r="V17" s="142" t="s">
        <v>73</v>
      </c>
      <c r="W17" s="142" t="s">
        <v>73</v>
      </c>
      <c r="X17" s="142" t="s">
        <v>73</v>
      </c>
      <c r="Y17" s="167" t="n">
        <v>36.9125</v>
      </c>
      <c r="Z17" s="167"/>
      <c r="AA17" s="167" t="n">
        <v>37.45</v>
      </c>
    </row>
    <row r="18" customFormat="false" ht="15.75" hidden="false" customHeight="true" outlineLevel="0" collapsed="false">
      <c r="A18" s="168" t="s">
        <v>482</v>
      </c>
      <c r="B18" s="155" t="s">
        <v>453</v>
      </c>
      <c r="C18" s="157" t="s">
        <v>483</v>
      </c>
      <c r="D18" s="156" t="n">
        <v>60</v>
      </c>
      <c r="E18" s="156" t="n">
        <v>12.96</v>
      </c>
      <c r="F18" s="171" t="n">
        <v>1850</v>
      </c>
      <c r="G18" s="156" t="n">
        <v>11</v>
      </c>
      <c r="H18" s="56" t="s">
        <v>450</v>
      </c>
      <c r="I18" s="142" t="n">
        <f aca="false">ROUND(J18*Belarus*(1-B79),2)</f>
        <v>888</v>
      </c>
      <c r="J18" s="162" t="n">
        <v>888</v>
      </c>
      <c r="K18" s="147"/>
      <c r="L18" s="166"/>
      <c r="M18" s="151" t="s">
        <v>458</v>
      </c>
      <c r="N18" s="151" t="s">
        <v>484</v>
      </c>
      <c r="O18" s="157" t="s">
        <v>73</v>
      </c>
      <c r="P18" s="157" t="n">
        <v>352</v>
      </c>
      <c r="Q18" s="157" t="s">
        <v>74</v>
      </c>
      <c r="R18" s="142" t="s">
        <v>73</v>
      </c>
      <c r="S18" s="142" t="s">
        <v>73</v>
      </c>
      <c r="T18" s="142" t="s">
        <v>73</v>
      </c>
      <c r="U18" s="142" t="s">
        <v>73</v>
      </c>
      <c r="V18" s="142" t="s">
        <v>73</v>
      </c>
      <c r="W18" s="142" t="s">
        <v>73</v>
      </c>
      <c r="X18" s="142" t="s">
        <v>73</v>
      </c>
      <c r="Y18" s="167"/>
      <c r="Z18" s="167"/>
      <c r="AA18" s="167"/>
    </row>
    <row r="19" customFormat="false" ht="15.75" hidden="false" customHeight="true" outlineLevel="0" collapsed="false">
      <c r="A19" s="168"/>
      <c r="B19" s="155" t="s">
        <v>463</v>
      </c>
      <c r="C19" s="157"/>
      <c r="D19" s="157"/>
      <c r="E19" s="156"/>
      <c r="F19" s="171"/>
      <c r="G19" s="156"/>
      <c r="H19" s="56" t="s">
        <v>450</v>
      </c>
      <c r="I19" s="142" t="n">
        <f aca="false">ROUND(J19*Belarus*(1-B79),2)</f>
        <v>959</v>
      </c>
      <c r="J19" s="162" t="n">
        <v>959</v>
      </c>
      <c r="K19" s="147"/>
      <c r="L19" s="172"/>
      <c r="M19" s="172"/>
      <c r="N19" s="172"/>
      <c r="O19" s="172"/>
      <c r="P19" s="172"/>
      <c r="Q19" s="172"/>
      <c r="R19" s="140" t="s">
        <v>160</v>
      </c>
      <c r="S19" s="140" t="s">
        <v>485</v>
      </c>
      <c r="T19" s="140" t="s">
        <v>486</v>
      </c>
      <c r="U19" s="140" t="s">
        <v>456</v>
      </c>
      <c r="V19" s="140" t="s">
        <v>455</v>
      </c>
      <c r="W19" s="140" t="s">
        <v>487</v>
      </c>
      <c r="X19" s="140" t="s">
        <v>488</v>
      </c>
      <c r="Y19" s="56" t="s">
        <v>160</v>
      </c>
      <c r="Z19" s="56" t="s">
        <v>485</v>
      </c>
      <c r="AA19" s="56" t="s">
        <v>486</v>
      </c>
      <c r="AB19" s="56" t="s">
        <v>456</v>
      </c>
      <c r="AC19" s="56" t="s">
        <v>455</v>
      </c>
      <c r="AD19" s="56" t="s">
        <v>487</v>
      </c>
      <c r="AE19" s="56" t="s">
        <v>488</v>
      </c>
    </row>
    <row r="20" customFormat="false" ht="15.75" hidden="false" customHeight="true" outlineLevel="0" collapsed="false">
      <c r="A20" s="168"/>
      <c r="B20" s="155" t="s">
        <v>489</v>
      </c>
      <c r="C20" s="157"/>
      <c r="D20" s="157"/>
      <c r="E20" s="156"/>
      <c r="F20" s="171"/>
      <c r="G20" s="156"/>
      <c r="H20" s="56" t="s">
        <v>450</v>
      </c>
      <c r="I20" s="142" t="n">
        <f aca="false">ROUND(J20*Belarus*(1-B79),2)</f>
        <v>1571</v>
      </c>
      <c r="J20" s="173" t="n">
        <v>1571</v>
      </c>
      <c r="K20" s="147"/>
      <c r="L20" s="172"/>
      <c r="M20" s="172"/>
      <c r="N20" s="172"/>
      <c r="O20" s="172"/>
      <c r="P20" s="172"/>
      <c r="Q20" s="172"/>
      <c r="R20" s="140"/>
      <c r="S20" s="140"/>
      <c r="T20" s="140"/>
      <c r="U20" s="140"/>
      <c r="V20" s="140"/>
      <c r="W20" s="140"/>
      <c r="X20" s="140"/>
      <c r="Y20" s="56"/>
      <c r="Z20" s="56"/>
      <c r="AA20" s="56"/>
      <c r="AB20" s="56"/>
      <c r="AC20" s="56"/>
      <c r="AD20" s="56"/>
      <c r="AE20" s="56"/>
    </row>
    <row r="21" customFormat="false" ht="28.5" hidden="false" customHeight="true" outlineLevel="0" collapsed="false">
      <c r="A21" s="168" t="s">
        <v>490</v>
      </c>
      <c r="B21" s="155" t="s">
        <v>491</v>
      </c>
      <c r="C21" s="56" t="s">
        <v>492</v>
      </c>
      <c r="D21" s="156" t="n">
        <v>60</v>
      </c>
      <c r="E21" s="156" t="n">
        <v>12.7</v>
      </c>
      <c r="F21" s="156" t="n">
        <v>1770</v>
      </c>
      <c r="G21" s="156" t="n">
        <v>11</v>
      </c>
      <c r="H21" s="56" t="s">
        <v>450</v>
      </c>
      <c r="I21" s="142" t="n">
        <f aca="false">ROUND(J21*Belarus*(1-B79),2)</f>
        <v>1654</v>
      </c>
      <c r="J21" s="173" t="n">
        <v>1654</v>
      </c>
      <c r="K21" s="147"/>
      <c r="L21" s="56"/>
      <c r="M21" s="21" t="s">
        <v>458</v>
      </c>
      <c r="N21" s="22" t="s">
        <v>493</v>
      </c>
      <c r="O21" s="36" t="s">
        <v>73</v>
      </c>
      <c r="P21" s="56" t="n">
        <v>600</v>
      </c>
      <c r="Q21" s="56" t="s">
        <v>74</v>
      </c>
      <c r="R21" s="142" t="n">
        <f aca="false">ROUND(Y21*Belarus*(1-B79),2)</f>
        <v>26.43</v>
      </c>
      <c r="S21" s="142" t="n">
        <f aca="false">ROUND(Z21*Belarus*(1-B79),2)</f>
        <v>27.29</v>
      </c>
      <c r="T21" s="142" t="n">
        <f aca="false">ROUND(AA21*Belarus*(1-B79),2)</f>
        <v>29.74</v>
      </c>
      <c r="U21" s="142" t="n">
        <f aca="false">ROUND(AB21*Belarus*(1-B79),2)</f>
        <v>27.29</v>
      </c>
      <c r="V21" s="142" t="s">
        <v>73</v>
      </c>
      <c r="W21" s="142" t="s">
        <v>73</v>
      </c>
      <c r="X21" s="142" t="n">
        <f aca="false">ROUND(AE21*Belarus*(1-B79),2)</f>
        <v>30.43</v>
      </c>
      <c r="Y21" s="167" t="n">
        <v>26.425</v>
      </c>
      <c r="Z21" s="167" t="n">
        <v>27.2875</v>
      </c>
      <c r="AA21" s="167" t="n">
        <v>29.7375</v>
      </c>
      <c r="AB21" s="167" t="n">
        <v>27.2875</v>
      </c>
      <c r="AC21" s="167"/>
      <c r="AD21" s="167"/>
      <c r="AE21" s="167" t="n">
        <v>30.425</v>
      </c>
    </row>
    <row r="22" customFormat="false" ht="37.5" hidden="false" customHeight="true" outlineLevel="0" collapsed="false">
      <c r="A22" s="168"/>
      <c r="B22" s="155" t="s">
        <v>494</v>
      </c>
      <c r="C22" s="56" t="s">
        <v>495</v>
      </c>
      <c r="D22" s="156"/>
      <c r="E22" s="156"/>
      <c r="F22" s="156"/>
      <c r="G22" s="156"/>
      <c r="H22" s="56" t="s">
        <v>450</v>
      </c>
      <c r="I22" s="142" t="n">
        <f aca="false">ROUND(J22*Belarus*(1-B79),2)</f>
        <v>1654</v>
      </c>
      <c r="J22" s="173" t="n">
        <v>1654</v>
      </c>
      <c r="L22" s="56"/>
      <c r="M22" s="21" t="s">
        <v>458</v>
      </c>
      <c r="N22" s="22" t="s">
        <v>496</v>
      </c>
      <c r="O22" s="36" t="s">
        <v>73</v>
      </c>
      <c r="P22" s="56" t="n">
        <v>480</v>
      </c>
      <c r="Q22" s="56" t="s">
        <v>74</v>
      </c>
      <c r="R22" s="142" t="n">
        <f aca="false">ROUND(Y22*Belarus*(1-B79),2)</f>
        <v>30.05</v>
      </c>
      <c r="S22" s="142" t="n">
        <f aca="false">ROUND(Z22*Belarus*(1-B79),2)</f>
        <v>31.06</v>
      </c>
      <c r="T22" s="142" t="n">
        <f aca="false">ROUND(AA22*Belarus*(1-B79),2)</f>
        <v>33.93</v>
      </c>
      <c r="U22" s="142" t="n">
        <f aca="false">ROUND(AB22*Belarus*(1-B79),2)</f>
        <v>31.06</v>
      </c>
      <c r="V22" s="142" t="n">
        <f aca="false">ROUND(AC22*Belarus*(1-B79),2)</f>
        <v>31.06</v>
      </c>
      <c r="W22" s="142" t="n">
        <f aca="false">ROUND(AD22*Belarus*(1-B79),2)</f>
        <v>33.93</v>
      </c>
      <c r="X22" s="36" t="s">
        <v>73</v>
      </c>
      <c r="Y22" s="167" t="n">
        <v>30.05</v>
      </c>
      <c r="Z22" s="167" t="n">
        <v>31.0625</v>
      </c>
      <c r="AA22" s="167" t="n">
        <v>33.925</v>
      </c>
      <c r="AB22" s="167" t="n">
        <v>31.0625</v>
      </c>
      <c r="AC22" s="167" t="n">
        <v>31.0625</v>
      </c>
      <c r="AD22" s="167" t="n">
        <v>33.925</v>
      </c>
      <c r="AE22" s="167"/>
    </row>
    <row r="23" customFormat="false" ht="22.5" hidden="false" customHeight="true" outlineLevel="0" collapsed="false">
      <c r="A23" s="165" t="s">
        <v>497</v>
      </c>
      <c r="B23" s="155" t="s">
        <v>453</v>
      </c>
      <c r="C23" s="156" t="s">
        <v>498</v>
      </c>
      <c r="D23" s="156" t="n">
        <v>80</v>
      </c>
      <c r="E23" s="156" t="n">
        <v>10.8</v>
      </c>
      <c r="F23" s="156" t="n">
        <v>2024</v>
      </c>
      <c r="G23" s="36" t="n">
        <v>10</v>
      </c>
      <c r="H23" s="56" t="s">
        <v>450</v>
      </c>
      <c r="I23" s="142" t="n">
        <f aca="false">ROUND(J23*Belarus*(1-B79),2)</f>
        <v>1350</v>
      </c>
      <c r="J23" s="162" t="n">
        <v>1350</v>
      </c>
      <c r="L23" s="56"/>
      <c r="M23" s="21" t="s">
        <v>458</v>
      </c>
      <c r="N23" s="22" t="s">
        <v>499</v>
      </c>
      <c r="O23" s="36" t="s">
        <v>73</v>
      </c>
      <c r="P23" s="56" t="n">
        <v>352</v>
      </c>
      <c r="Q23" s="56" t="s">
        <v>74</v>
      </c>
      <c r="R23" s="142" t="n">
        <f aca="false">ROUND(Y23*Belarus*(1-B79),2)</f>
        <v>39.89</v>
      </c>
      <c r="S23" s="142" t="s">
        <v>73</v>
      </c>
      <c r="T23" s="142" t="s">
        <v>73</v>
      </c>
      <c r="U23" s="142" t="s">
        <v>73</v>
      </c>
      <c r="V23" s="142" t="s">
        <v>73</v>
      </c>
      <c r="W23" s="142" t="s">
        <v>73</v>
      </c>
      <c r="X23" s="142" t="s">
        <v>73</v>
      </c>
      <c r="Y23" s="167" t="n">
        <v>39.8875</v>
      </c>
      <c r="Z23" s="167"/>
      <c r="AA23" s="167"/>
      <c r="AB23" s="167"/>
      <c r="AC23" s="167"/>
      <c r="AD23" s="167"/>
      <c r="AE23" s="167"/>
    </row>
    <row r="24" customFormat="false" ht="22.5" hidden="false" customHeight="true" outlineLevel="0" collapsed="false">
      <c r="A24" s="165"/>
      <c r="B24" s="155" t="s">
        <v>500</v>
      </c>
      <c r="C24" s="156"/>
      <c r="D24" s="156"/>
      <c r="E24" s="156"/>
      <c r="F24" s="156"/>
      <c r="G24" s="36" t="n">
        <v>10</v>
      </c>
      <c r="H24" s="56" t="s">
        <v>450</v>
      </c>
      <c r="I24" s="142" t="n">
        <f aca="false">ROUND(J24*Belarus*(1-B79),2)</f>
        <v>1496</v>
      </c>
      <c r="J24" s="162" t="n">
        <v>1496</v>
      </c>
      <c r="L24" s="56"/>
      <c r="M24" s="21" t="s">
        <v>458</v>
      </c>
      <c r="N24" s="22" t="s">
        <v>501</v>
      </c>
      <c r="O24" s="36" t="s">
        <v>73</v>
      </c>
      <c r="P24" s="56" t="n">
        <v>480</v>
      </c>
      <c r="Q24" s="56" t="s">
        <v>74</v>
      </c>
      <c r="R24" s="142" t="n">
        <f aca="false">ROUND(Y24*Belarus*(1-B79),2)</f>
        <v>39.61</v>
      </c>
      <c r="S24" s="142" t="n">
        <f aca="false">ROUND(Z24*Belarus*(1-B79),2)</f>
        <v>40.43</v>
      </c>
      <c r="T24" s="142" t="s">
        <v>73</v>
      </c>
      <c r="U24" s="142" t="s">
        <v>73</v>
      </c>
      <c r="V24" s="142" t="s">
        <v>73</v>
      </c>
      <c r="W24" s="142" t="s">
        <v>73</v>
      </c>
      <c r="X24" s="142" t="s">
        <v>73</v>
      </c>
      <c r="Y24" s="167" t="n">
        <v>39.6125</v>
      </c>
      <c r="Z24" s="167" t="n">
        <v>40.425</v>
      </c>
      <c r="AA24" s="167"/>
      <c r="AB24" s="167"/>
      <c r="AC24" s="167"/>
      <c r="AD24" s="167"/>
      <c r="AE24" s="167"/>
    </row>
    <row r="25" customFormat="false" ht="22.5" hidden="false" customHeight="true" outlineLevel="0" collapsed="false">
      <c r="A25" s="165"/>
      <c r="B25" s="155" t="s">
        <v>502</v>
      </c>
      <c r="C25" s="156"/>
      <c r="D25" s="156"/>
      <c r="E25" s="156"/>
      <c r="F25" s="156"/>
      <c r="G25" s="36" t="n">
        <v>10</v>
      </c>
      <c r="H25" s="56" t="s">
        <v>450</v>
      </c>
      <c r="I25" s="142" t="n">
        <f aca="false">ROUND(J25*Belarus*(1-B79),2)</f>
        <v>1819</v>
      </c>
      <c r="J25" s="173" t="n">
        <v>1819</v>
      </c>
      <c r="L25" s="56"/>
      <c r="M25" s="21" t="s">
        <v>458</v>
      </c>
      <c r="N25" s="22" t="s">
        <v>503</v>
      </c>
      <c r="O25" s="36" t="s">
        <v>73</v>
      </c>
      <c r="P25" s="56" t="n">
        <v>480</v>
      </c>
      <c r="Q25" s="56" t="s">
        <v>74</v>
      </c>
      <c r="R25" s="142" t="s">
        <v>73</v>
      </c>
      <c r="S25" s="142" t="s">
        <v>73</v>
      </c>
      <c r="T25" s="142" t="s">
        <v>73</v>
      </c>
      <c r="U25" s="142" t="s">
        <v>73</v>
      </c>
      <c r="V25" s="142" t="s">
        <v>73</v>
      </c>
      <c r="W25" s="142" t="s">
        <v>73</v>
      </c>
      <c r="X25" s="142" t="s">
        <v>73</v>
      </c>
      <c r="Y25" s="167"/>
      <c r="Z25" s="167"/>
      <c r="AA25" s="167"/>
      <c r="AB25" s="167"/>
      <c r="AC25" s="167"/>
      <c r="AD25" s="167"/>
      <c r="AE25" s="167"/>
    </row>
    <row r="26" customFormat="false" ht="22.5" hidden="false" customHeight="true" outlineLevel="0" collapsed="false">
      <c r="A26" s="165"/>
      <c r="B26" s="155" t="s">
        <v>504</v>
      </c>
      <c r="C26" s="156" t="s">
        <v>505</v>
      </c>
      <c r="D26" s="156"/>
      <c r="E26" s="156"/>
      <c r="F26" s="156"/>
      <c r="G26" s="36" t="n">
        <v>10</v>
      </c>
      <c r="H26" s="56" t="s">
        <v>450</v>
      </c>
      <c r="I26" s="142" t="n">
        <f aca="false">ROUND(J26*Belarus*(1-B79),2)</f>
        <v>1819</v>
      </c>
      <c r="J26" s="162" t="n">
        <v>1819</v>
      </c>
      <c r="L26" s="56"/>
      <c r="M26" s="21" t="s">
        <v>458</v>
      </c>
      <c r="N26" s="22" t="s">
        <v>506</v>
      </c>
      <c r="O26" s="36" t="s">
        <v>73</v>
      </c>
      <c r="P26" s="56" t="n">
        <v>600</v>
      </c>
      <c r="Q26" s="56" t="s">
        <v>74</v>
      </c>
      <c r="R26" s="142" t="n">
        <f aca="false">ROUND(Y26*Belarus*(1-B79),2)</f>
        <v>28.26</v>
      </c>
      <c r="S26" s="142" t="s">
        <v>73</v>
      </c>
      <c r="T26" s="142" t="s">
        <v>73</v>
      </c>
      <c r="U26" s="142" t="n">
        <f aca="false">ROUND(AB26*Belarus*(1-B79),2)</f>
        <v>28.54</v>
      </c>
      <c r="V26" s="142" t="n">
        <f aca="false">ROUND(AC26*Belarus*(1-B79),2)</f>
        <v>28.54</v>
      </c>
      <c r="W26" s="142" t="s">
        <v>73</v>
      </c>
      <c r="X26" s="142" t="s">
        <v>73</v>
      </c>
      <c r="Y26" s="167" t="n">
        <v>28.2625</v>
      </c>
      <c r="Z26" s="167"/>
      <c r="AA26" s="167"/>
      <c r="AB26" s="167" t="n">
        <v>28.5375</v>
      </c>
      <c r="AC26" s="167" t="n">
        <v>28.5375</v>
      </c>
      <c r="AD26" s="167"/>
      <c r="AE26" s="167"/>
    </row>
    <row r="27" customFormat="false" ht="22.5" hidden="false" customHeight="true" outlineLevel="0" collapsed="false">
      <c r="A27" s="165"/>
      <c r="B27" s="155" t="s">
        <v>491</v>
      </c>
      <c r="C27" s="156" t="s">
        <v>507</v>
      </c>
      <c r="D27" s="156"/>
      <c r="E27" s="156"/>
      <c r="F27" s="156"/>
      <c r="G27" s="36" t="n">
        <v>10</v>
      </c>
      <c r="H27" s="56" t="s">
        <v>450</v>
      </c>
      <c r="I27" s="142" t="n">
        <f aca="false">ROUND(J27*Belarus*(1-B79),2)</f>
        <v>1819</v>
      </c>
      <c r="J27" s="173" t="n">
        <v>1819</v>
      </c>
      <c r="L27" s="56"/>
      <c r="M27" s="21" t="s">
        <v>458</v>
      </c>
      <c r="N27" s="22" t="s">
        <v>508</v>
      </c>
      <c r="O27" s="36" t="s">
        <v>73</v>
      </c>
      <c r="P27" s="56" t="n">
        <v>480</v>
      </c>
      <c r="Q27" s="56" t="s">
        <v>74</v>
      </c>
      <c r="R27" s="142" t="n">
        <f aca="false">ROUND(Y27*Belarus*(1-B79),2)</f>
        <v>35.83</v>
      </c>
      <c r="S27" s="142" t="s">
        <v>73</v>
      </c>
      <c r="T27" s="142" t="s">
        <v>73</v>
      </c>
      <c r="U27" s="142" t="n">
        <f aca="false">ROUND(AB27*Belarus*(1-B79),2)</f>
        <v>35.83</v>
      </c>
      <c r="V27" s="142" t="s">
        <v>73</v>
      </c>
      <c r="W27" s="142" t="s">
        <v>73</v>
      </c>
      <c r="X27" s="142" t="s">
        <v>73</v>
      </c>
      <c r="Y27" s="167" t="n">
        <v>35.825</v>
      </c>
      <c r="Z27" s="167"/>
      <c r="AA27" s="167"/>
      <c r="AB27" s="167" t="n">
        <v>35.825</v>
      </c>
      <c r="AC27" s="167"/>
      <c r="AD27" s="167"/>
      <c r="AE27" s="167"/>
    </row>
    <row r="28" customFormat="false" ht="21.75" hidden="false" customHeight="true" outlineLevel="0" collapsed="false">
      <c r="A28" s="165"/>
      <c r="B28" s="155" t="s">
        <v>509</v>
      </c>
      <c r="C28" s="156"/>
      <c r="D28" s="156"/>
      <c r="E28" s="156"/>
      <c r="F28" s="156"/>
      <c r="G28" s="36" t="n">
        <v>13</v>
      </c>
      <c r="H28" s="56" t="s">
        <v>450</v>
      </c>
      <c r="I28" s="142" t="n">
        <f aca="false">ROUND(J28*Belarus*(1-B79),2)</f>
        <v>2046</v>
      </c>
      <c r="J28" s="162" t="n">
        <v>2046</v>
      </c>
      <c r="L28" s="56"/>
      <c r="M28" s="21" t="s">
        <v>458</v>
      </c>
      <c r="N28" s="22" t="s">
        <v>510</v>
      </c>
      <c r="O28" s="36" t="s">
        <v>73</v>
      </c>
      <c r="P28" s="56" t="n">
        <v>480</v>
      </c>
      <c r="Q28" s="56" t="s">
        <v>74</v>
      </c>
      <c r="R28" s="142" t="n">
        <f aca="false">ROUND(Y28*Belarus*(1-B79),2)</f>
        <v>29.93</v>
      </c>
      <c r="S28" s="142" t="s">
        <v>73</v>
      </c>
      <c r="T28" s="142" t="s">
        <v>73</v>
      </c>
      <c r="U28" s="142" t="n">
        <f aca="false">ROUND(AB28*Belarus*(1-B79),2)</f>
        <v>30.76</v>
      </c>
      <c r="V28" s="142" t="n">
        <f aca="false">ROUND(AC28*Belarus*(1-B79),2)</f>
        <v>30.76</v>
      </c>
      <c r="W28" s="142" t="s">
        <v>73</v>
      </c>
      <c r="X28" s="142" t="s">
        <v>73</v>
      </c>
      <c r="Y28" s="167" t="n">
        <v>29.925</v>
      </c>
      <c r="Z28" s="167"/>
      <c r="AA28" s="167"/>
      <c r="AB28" s="167" t="n">
        <v>30.7625</v>
      </c>
      <c r="AC28" s="167" t="n">
        <v>30.7625</v>
      </c>
      <c r="AD28" s="167"/>
      <c r="AE28" s="167"/>
    </row>
    <row r="29" customFormat="false" ht="25.5" hidden="false" customHeight="true" outlineLevel="0" collapsed="false">
      <c r="A29" s="165" t="s">
        <v>511</v>
      </c>
      <c r="B29" s="155" t="s">
        <v>453</v>
      </c>
      <c r="C29" s="156" t="s">
        <v>512</v>
      </c>
      <c r="D29" s="156" t="n">
        <v>80</v>
      </c>
      <c r="E29" s="156" t="n">
        <v>10</v>
      </c>
      <c r="F29" s="156" t="n">
        <v>1506</v>
      </c>
      <c r="G29" s="156" t="n">
        <v>13</v>
      </c>
      <c r="H29" s="56" t="s">
        <v>450</v>
      </c>
      <c r="I29" s="142" t="n">
        <f aca="false">ROUND(J29*Belarus*(1-B79),2)</f>
        <v>958</v>
      </c>
      <c r="J29" s="162" t="n">
        <v>958</v>
      </c>
      <c r="L29" s="56"/>
      <c r="M29" s="21" t="s">
        <v>458</v>
      </c>
      <c r="N29" s="22" t="s">
        <v>513</v>
      </c>
      <c r="O29" s="36" t="s">
        <v>73</v>
      </c>
      <c r="P29" s="56" t="n">
        <v>480</v>
      </c>
      <c r="Q29" s="56" t="s">
        <v>74</v>
      </c>
      <c r="R29" s="142" t="n">
        <f aca="false">ROUND(Y29*Belarus*(1-B79),2)</f>
        <v>33.29</v>
      </c>
      <c r="S29" s="142" t="s">
        <v>73</v>
      </c>
      <c r="T29" s="142" t="s">
        <v>73</v>
      </c>
      <c r="U29" s="142" t="n">
        <f aca="false">ROUND(AB29*Belarus*(1-B79),2)</f>
        <v>34.14</v>
      </c>
      <c r="V29" s="142" t="n">
        <f aca="false">ROUND(AC29*Belarus*(1-B79),2)</f>
        <v>34.14</v>
      </c>
      <c r="W29" s="142" t="s">
        <v>73</v>
      </c>
      <c r="X29" s="142" t="s">
        <v>73</v>
      </c>
      <c r="Y29" s="167" t="n">
        <v>33.2875</v>
      </c>
      <c r="Z29" s="167"/>
      <c r="AA29" s="167"/>
      <c r="AB29" s="167" t="n">
        <v>34.1375</v>
      </c>
      <c r="AC29" s="167" t="n">
        <v>34.1375</v>
      </c>
      <c r="AD29" s="167"/>
      <c r="AE29" s="167"/>
    </row>
    <row r="30" customFormat="false" ht="20.25" hidden="false" customHeight="true" outlineLevel="0" collapsed="false">
      <c r="A30" s="165" t="s">
        <v>514</v>
      </c>
      <c r="B30" s="155" t="s">
        <v>453</v>
      </c>
      <c r="C30" s="157" t="s">
        <v>515</v>
      </c>
      <c r="D30" s="156" t="n">
        <v>60</v>
      </c>
      <c r="E30" s="156" t="n">
        <v>12.9</v>
      </c>
      <c r="F30" s="156" t="n">
        <v>1777</v>
      </c>
      <c r="G30" s="156" t="n">
        <v>11</v>
      </c>
      <c r="H30" s="56" t="s">
        <v>450</v>
      </c>
      <c r="I30" s="142" t="n">
        <f aca="false">ROUND(J30*Belarus*(1-B79),2)</f>
        <v>789</v>
      </c>
      <c r="J30" s="162" t="n">
        <v>789</v>
      </c>
      <c r="L30" s="56"/>
      <c r="M30" s="21" t="s">
        <v>458</v>
      </c>
      <c r="N30" s="22" t="s">
        <v>516</v>
      </c>
      <c r="O30" s="36" t="s">
        <v>73</v>
      </c>
      <c r="P30" s="56" t="n">
        <v>480</v>
      </c>
      <c r="Q30" s="56" t="s">
        <v>74</v>
      </c>
      <c r="R30" s="142" t="s">
        <v>73</v>
      </c>
      <c r="S30" s="142" t="s">
        <v>73</v>
      </c>
      <c r="T30" s="142" t="s">
        <v>73</v>
      </c>
      <c r="U30" s="142" t="s">
        <v>73</v>
      </c>
      <c r="V30" s="142" t="s">
        <v>73</v>
      </c>
      <c r="W30" s="142" t="s">
        <v>73</v>
      </c>
      <c r="X30" s="142" t="s">
        <v>73</v>
      </c>
      <c r="Y30" s="167"/>
      <c r="Z30" s="167"/>
      <c r="AA30" s="167"/>
      <c r="AB30" s="167"/>
      <c r="AC30" s="167"/>
      <c r="AD30" s="167"/>
      <c r="AE30" s="167"/>
    </row>
    <row r="31" customFormat="false" ht="22.5" hidden="false" customHeight="true" outlineLevel="0" collapsed="false">
      <c r="A31" s="165"/>
      <c r="B31" s="155"/>
      <c r="C31" s="157"/>
      <c r="D31" s="156" t="n">
        <v>80</v>
      </c>
      <c r="E31" s="156" t="n">
        <v>10.75</v>
      </c>
      <c r="F31" s="156" t="n">
        <v>1973</v>
      </c>
      <c r="G31" s="156" t="n">
        <v>10</v>
      </c>
      <c r="H31" s="56" t="s">
        <v>450</v>
      </c>
      <c r="I31" s="142" t="n">
        <f aca="false">ROUND(J31*Belarus*(1-B79),2)</f>
        <v>916</v>
      </c>
      <c r="J31" s="162" t="n">
        <v>916</v>
      </c>
      <c r="L31" s="142" t="s">
        <v>517</v>
      </c>
      <c r="M31" s="142"/>
      <c r="N31" s="142"/>
      <c r="O31" s="142"/>
      <c r="P31" s="142"/>
      <c r="Q31" s="142"/>
      <c r="R31" s="142"/>
      <c r="S31" s="142"/>
      <c r="T31" s="142"/>
      <c r="U31" s="142"/>
      <c r="V31" s="142"/>
      <c r="W31" s="142"/>
      <c r="X31" s="142"/>
    </row>
    <row r="32" customFormat="false" ht="21" hidden="false" customHeight="true" outlineLevel="0" collapsed="false">
      <c r="A32" s="165"/>
      <c r="B32" s="155" t="s">
        <v>518</v>
      </c>
      <c r="C32" s="157"/>
      <c r="D32" s="156" t="n">
        <v>60</v>
      </c>
      <c r="E32" s="156" t="n">
        <v>12.9</v>
      </c>
      <c r="F32" s="156" t="n">
        <v>1777</v>
      </c>
      <c r="G32" s="156" t="n">
        <v>11</v>
      </c>
      <c r="H32" s="56" t="s">
        <v>450</v>
      </c>
      <c r="I32" s="142" t="n">
        <f aca="false">ROUND(J32*Belarus*(1-B79),2)</f>
        <v>915</v>
      </c>
      <c r="J32" s="162" t="n">
        <v>915</v>
      </c>
      <c r="L32" s="56"/>
      <c r="M32" s="21" t="s">
        <v>519</v>
      </c>
      <c r="N32" s="22" t="s">
        <v>520</v>
      </c>
      <c r="O32" s="36" t="s">
        <v>521</v>
      </c>
      <c r="P32" s="56" t="n">
        <v>60</v>
      </c>
      <c r="Q32" s="56" t="s">
        <v>74</v>
      </c>
      <c r="R32" s="142" t="n">
        <f aca="false">ROUND(118.81*Belarus*(1-B79),2)</f>
        <v>118.81</v>
      </c>
      <c r="S32" s="142"/>
      <c r="T32" s="142"/>
      <c r="U32" s="142"/>
      <c r="V32" s="142"/>
      <c r="W32" s="142"/>
      <c r="X32" s="142"/>
      <c r="Y32" s="27"/>
    </row>
    <row r="33" customFormat="false" ht="20.25" hidden="false" customHeight="true" outlineLevel="0" collapsed="false">
      <c r="A33" s="165"/>
      <c r="B33" s="155"/>
      <c r="C33" s="157"/>
      <c r="D33" s="156" t="n">
        <v>80</v>
      </c>
      <c r="E33" s="156" t="n">
        <v>10.75</v>
      </c>
      <c r="F33" s="156" t="n">
        <v>1973</v>
      </c>
      <c r="G33" s="156" t="n">
        <v>10</v>
      </c>
      <c r="H33" s="56" t="s">
        <v>450</v>
      </c>
      <c r="I33" s="142" t="n">
        <f aca="false">ROUND(J33*Belarus*(1-B79),2)</f>
        <v>1099</v>
      </c>
      <c r="J33" s="162" t="n">
        <v>1099</v>
      </c>
      <c r="L33" s="56"/>
      <c r="M33" s="21" t="s">
        <v>519</v>
      </c>
      <c r="N33" s="22" t="s">
        <v>522</v>
      </c>
      <c r="O33" s="36" t="s">
        <v>523</v>
      </c>
      <c r="P33" s="56" t="n">
        <v>40</v>
      </c>
      <c r="Q33" s="56" t="s">
        <v>74</v>
      </c>
      <c r="R33" s="142" t="n">
        <f aca="false">ROUND(138.65*Belarus*(1-B79),2)</f>
        <v>138.65</v>
      </c>
      <c r="S33" s="142"/>
      <c r="T33" s="142"/>
      <c r="U33" s="142"/>
      <c r="V33" s="142"/>
      <c r="W33" s="142"/>
      <c r="X33" s="142"/>
      <c r="Y33" s="27"/>
    </row>
    <row r="34" customFormat="false" ht="37.5" hidden="false" customHeight="true" outlineLevel="0" collapsed="false">
      <c r="A34" s="165"/>
      <c r="B34" s="155" t="s">
        <v>524</v>
      </c>
      <c r="C34" s="157"/>
      <c r="D34" s="156" t="n">
        <v>60</v>
      </c>
      <c r="E34" s="156" t="n">
        <v>12.9</v>
      </c>
      <c r="F34" s="156" t="n">
        <v>1777</v>
      </c>
      <c r="G34" s="156" t="n">
        <v>11</v>
      </c>
      <c r="H34" s="56" t="s">
        <v>450</v>
      </c>
      <c r="I34" s="142" t="n">
        <f aca="false">ROUND(J34*Belarus*(1-B79),2)</f>
        <v>915</v>
      </c>
      <c r="J34" s="162" t="n">
        <v>915</v>
      </c>
      <c r="L34" s="56"/>
      <c r="M34" s="21" t="s">
        <v>519</v>
      </c>
      <c r="N34" s="22" t="s">
        <v>525</v>
      </c>
      <c r="O34" s="36" t="s">
        <v>526</v>
      </c>
      <c r="P34" s="56" t="n">
        <v>40</v>
      </c>
      <c r="Q34" s="56" t="s">
        <v>74</v>
      </c>
      <c r="R34" s="142" t="n">
        <f aca="false">ROUND(150.37*Belarus*(1-B79),2)</f>
        <v>150.37</v>
      </c>
      <c r="S34" s="142"/>
      <c r="T34" s="142"/>
      <c r="U34" s="142"/>
      <c r="V34" s="142"/>
      <c r="W34" s="142"/>
      <c r="X34" s="142"/>
      <c r="Y34" s="27"/>
    </row>
    <row r="35" customFormat="false" ht="20.25" hidden="false" customHeight="true" outlineLevel="0" collapsed="false">
      <c r="A35" s="165"/>
      <c r="B35" s="151" t="s">
        <v>527</v>
      </c>
      <c r="C35" s="157" t="s">
        <v>515</v>
      </c>
      <c r="D35" s="156" t="n">
        <v>60</v>
      </c>
      <c r="E35" s="156" t="n">
        <v>12.9</v>
      </c>
      <c r="F35" s="156" t="n">
        <v>1777</v>
      </c>
      <c r="G35" s="156" t="n">
        <v>11</v>
      </c>
      <c r="H35" s="56" t="s">
        <v>450</v>
      </c>
      <c r="I35" s="142" t="n">
        <f aca="false">ROUND(J35*Belarus*(1-B79),2)</f>
        <v>1482</v>
      </c>
      <c r="J35" s="162" t="n">
        <v>1482</v>
      </c>
      <c r="L35" s="27"/>
      <c r="M35" s="174"/>
      <c r="N35" s="51"/>
      <c r="O35" s="51"/>
      <c r="P35" s="174"/>
      <c r="Q35" s="174"/>
      <c r="R35" s="42"/>
      <c r="S35" s="42"/>
      <c r="T35" s="42"/>
      <c r="U35" s="42"/>
      <c r="V35" s="42"/>
      <c r="W35" s="42"/>
      <c r="X35" s="42"/>
    </row>
    <row r="36" customFormat="false" ht="27.75" hidden="false" customHeight="true" outlineLevel="0" collapsed="false">
      <c r="A36" s="165"/>
      <c r="B36" s="151"/>
      <c r="C36" s="157"/>
      <c r="D36" s="156" t="n">
        <v>80</v>
      </c>
      <c r="E36" s="156" t="n">
        <v>10.75</v>
      </c>
      <c r="F36" s="156" t="n">
        <v>1973</v>
      </c>
      <c r="G36" s="156" t="n">
        <v>10</v>
      </c>
      <c r="H36" s="56" t="s">
        <v>450</v>
      </c>
      <c r="I36" s="142" t="n">
        <f aca="false">ROUND(J36*Belarus*(1-B79),2)</f>
        <v>1665</v>
      </c>
      <c r="J36" s="162" t="n">
        <v>1665</v>
      </c>
      <c r="L36" s="140" t="s">
        <v>237</v>
      </c>
      <c r="M36" s="140"/>
      <c r="N36" s="140"/>
      <c r="O36" s="140"/>
      <c r="P36" s="140"/>
      <c r="Q36" s="140"/>
      <c r="R36" s="140"/>
      <c r="S36" s="140"/>
      <c r="T36" s="140"/>
      <c r="U36" s="140"/>
      <c r="V36" s="140"/>
      <c r="W36" s="140"/>
      <c r="X36" s="140"/>
    </row>
    <row r="37" customFormat="false" ht="43.5" hidden="false" customHeight="true" outlineLevel="0" collapsed="false">
      <c r="A37" s="165" t="s">
        <v>528</v>
      </c>
      <c r="B37" s="155" t="s">
        <v>529</v>
      </c>
      <c r="C37" s="157" t="s">
        <v>530</v>
      </c>
      <c r="D37" s="156" t="n">
        <v>40</v>
      </c>
      <c r="E37" s="156" t="n">
        <v>20.74</v>
      </c>
      <c r="F37" s="156" t="n">
        <v>1903</v>
      </c>
      <c r="G37" s="156" t="n">
        <v>10</v>
      </c>
      <c r="H37" s="56" t="s">
        <v>450</v>
      </c>
      <c r="I37" s="142" t="n">
        <f aca="false">ROUND(J37*Belarus*(1-B79),2)</f>
        <v>1186</v>
      </c>
      <c r="J37" s="162" t="n">
        <v>1186</v>
      </c>
      <c r="L37" s="151" t="s">
        <v>353</v>
      </c>
      <c r="M37" s="151"/>
      <c r="N37" s="151"/>
      <c r="O37" s="151"/>
      <c r="P37" s="151"/>
      <c r="Q37" s="151"/>
      <c r="R37" s="151"/>
      <c r="S37" s="151"/>
      <c r="T37" s="151"/>
      <c r="U37" s="151"/>
      <c r="V37" s="151"/>
      <c r="W37" s="151"/>
      <c r="X37" s="151"/>
    </row>
    <row r="38" customFormat="false" ht="25.5" hidden="false" customHeight="true" outlineLevel="0" collapsed="false">
      <c r="A38" s="175" t="s">
        <v>531</v>
      </c>
      <c r="B38" s="155" t="s">
        <v>532</v>
      </c>
      <c r="C38" s="157" t="s">
        <v>533</v>
      </c>
      <c r="D38" s="156" t="n">
        <v>60</v>
      </c>
      <c r="E38" s="156" t="n">
        <v>13.18</v>
      </c>
      <c r="F38" s="156" t="n">
        <v>1815</v>
      </c>
      <c r="G38" s="156" t="n">
        <v>11</v>
      </c>
      <c r="H38" s="56" t="s">
        <v>450</v>
      </c>
      <c r="I38" s="142" t="n">
        <f aca="false">ROUND(J38*Belarus*(1-B79),2)</f>
        <v>1525</v>
      </c>
      <c r="J38" s="162" t="n">
        <v>1525</v>
      </c>
      <c r="L38" s="151" t="s">
        <v>239</v>
      </c>
      <c r="M38" s="151"/>
      <c r="N38" s="151"/>
      <c r="O38" s="151"/>
      <c r="P38" s="151"/>
      <c r="Q38" s="151"/>
      <c r="R38" s="151"/>
      <c r="S38" s="151"/>
      <c r="T38" s="151"/>
      <c r="U38" s="151"/>
      <c r="V38" s="151"/>
      <c r="W38" s="151"/>
      <c r="X38" s="151"/>
    </row>
    <row r="39" customFormat="false" ht="27" hidden="false" customHeight="true" outlineLevel="0" collapsed="false">
      <c r="A39" s="175"/>
      <c r="B39" s="155" t="s">
        <v>534</v>
      </c>
      <c r="C39" s="156" t="s">
        <v>535</v>
      </c>
      <c r="D39" s="156" t="n">
        <v>60</v>
      </c>
      <c r="E39" s="156" t="n">
        <v>12.24</v>
      </c>
      <c r="F39" s="156" t="n">
        <v>1650</v>
      </c>
      <c r="G39" s="156" t="n">
        <v>12</v>
      </c>
      <c r="H39" s="56" t="s">
        <v>450</v>
      </c>
      <c r="I39" s="142" t="n">
        <f aca="false">ROUND(J39*Belarus*(1-B79),2)</f>
        <v>1482</v>
      </c>
      <c r="J39" s="162" t="n">
        <v>1482</v>
      </c>
    </row>
    <row r="40" customFormat="false" ht="20.25" hidden="false" customHeight="true" outlineLevel="0" collapsed="false">
      <c r="A40" s="168" t="s">
        <v>536</v>
      </c>
      <c r="B40" s="155" t="s">
        <v>453</v>
      </c>
      <c r="C40" s="156" t="s">
        <v>537</v>
      </c>
      <c r="D40" s="156" t="n">
        <v>40</v>
      </c>
      <c r="E40" s="156" t="n">
        <v>19.44</v>
      </c>
      <c r="F40" s="156" t="n">
        <v>1781</v>
      </c>
      <c r="G40" s="156" t="n">
        <v>11</v>
      </c>
      <c r="H40" s="56" t="s">
        <v>450</v>
      </c>
      <c r="I40" s="142" t="n">
        <f aca="false">ROUND(J40*Belarus*(1-B79),2)</f>
        <v>649</v>
      </c>
      <c r="J40" s="162" t="n">
        <v>649</v>
      </c>
    </row>
    <row r="41" customFormat="false" ht="20.25" hidden="false" customHeight="true" outlineLevel="0" collapsed="false">
      <c r="A41" s="168"/>
      <c r="B41" s="155"/>
      <c r="C41" s="156"/>
      <c r="D41" s="156" t="n">
        <v>60</v>
      </c>
      <c r="E41" s="156" t="n">
        <v>12.96</v>
      </c>
      <c r="F41" s="156" t="n">
        <v>1785</v>
      </c>
      <c r="G41" s="156" t="n">
        <v>11</v>
      </c>
      <c r="H41" s="56" t="s">
        <v>450</v>
      </c>
      <c r="I41" s="142" t="n">
        <f aca="false">ROUND(J41*Belarus*(1-B79),2)</f>
        <v>758</v>
      </c>
      <c r="J41" s="162" t="n">
        <v>758</v>
      </c>
      <c r="L41" s="30" t="s">
        <v>538</v>
      </c>
      <c r="M41" s="30"/>
      <c r="N41" s="30"/>
      <c r="O41" s="30"/>
      <c r="P41" s="30"/>
      <c r="Q41" s="30"/>
      <c r="R41" s="30"/>
      <c r="S41" s="30"/>
      <c r="T41" s="30"/>
      <c r="U41" s="30"/>
      <c r="V41" s="30"/>
      <c r="W41" s="30"/>
      <c r="X41" s="30"/>
      <c r="Y41" s="162"/>
    </row>
    <row r="42" customFormat="false" ht="20.25" hidden="false" customHeight="true" outlineLevel="0" collapsed="false">
      <c r="A42" s="168"/>
      <c r="B42" s="155"/>
      <c r="C42" s="156"/>
      <c r="D42" s="156" t="n">
        <v>80</v>
      </c>
      <c r="E42" s="156" t="n">
        <v>10.8</v>
      </c>
      <c r="F42" s="156" t="n">
        <v>1982</v>
      </c>
      <c r="G42" s="156" t="n">
        <v>10</v>
      </c>
      <c r="H42" s="56" t="s">
        <v>450</v>
      </c>
      <c r="I42" s="142" t="n">
        <f aca="false">ROUND(J42*Belarus*(1-B79),2)</f>
        <v>916</v>
      </c>
      <c r="J42" s="162" t="n">
        <v>916</v>
      </c>
      <c r="Y42" s="162"/>
    </row>
    <row r="43" customFormat="false" ht="20.25" hidden="false" customHeight="true" outlineLevel="0" collapsed="false">
      <c r="A43" s="168"/>
      <c r="B43" s="155"/>
      <c r="C43" s="156" t="s">
        <v>539</v>
      </c>
      <c r="D43" s="156" t="n">
        <v>70</v>
      </c>
      <c r="E43" s="156" t="n">
        <v>12.67</v>
      </c>
      <c r="F43" s="156" t="n">
        <v>2046</v>
      </c>
      <c r="G43" s="156" t="n">
        <v>9</v>
      </c>
      <c r="H43" s="56" t="s">
        <v>450</v>
      </c>
      <c r="I43" s="142" t="n">
        <f aca="false">ROUND(J43*Belarus*(1-B79),2)</f>
        <v>788</v>
      </c>
      <c r="J43" s="162" t="n">
        <v>788</v>
      </c>
      <c r="L43" s="140" t="s">
        <v>54</v>
      </c>
      <c r="M43" s="140"/>
      <c r="N43" s="140" t="s">
        <v>443</v>
      </c>
      <c r="O43" s="140"/>
      <c r="P43" s="140" t="s">
        <v>444</v>
      </c>
      <c r="Q43" s="140" t="s">
        <v>445</v>
      </c>
      <c r="R43" s="140"/>
      <c r="S43" s="140" t="s">
        <v>446</v>
      </c>
      <c r="T43" s="140" t="s">
        <v>251</v>
      </c>
      <c r="U43" s="140"/>
      <c r="V43" s="140" t="s">
        <v>447</v>
      </c>
      <c r="W43" s="140" t="s">
        <v>402</v>
      </c>
      <c r="X43" s="140" t="s">
        <v>62</v>
      </c>
      <c r="Y43" s="162"/>
    </row>
    <row r="44" customFormat="false" ht="20.25" hidden="false" customHeight="true" outlineLevel="0" collapsed="false">
      <c r="A44" s="168"/>
      <c r="B44" s="155" t="s">
        <v>540</v>
      </c>
      <c r="C44" s="156" t="s">
        <v>537</v>
      </c>
      <c r="D44" s="156" t="n">
        <v>40</v>
      </c>
      <c r="E44" s="156" t="n">
        <v>19.44</v>
      </c>
      <c r="F44" s="156" t="n">
        <v>1781</v>
      </c>
      <c r="G44" s="156" t="n">
        <v>11</v>
      </c>
      <c r="H44" s="56" t="s">
        <v>450</v>
      </c>
      <c r="I44" s="142" t="n">
        <f aca="false">ROUND(J44*Belarus*(1-B79),2)</f>
        <v>769</v>
      </c>
      <c r="J44" s="162" t="n">
        <v>769</v>
      </c>
      <c r="L44" s="140"/>
      <c r="M44" s="140"/>
      <c r="N44" s="140"/>
      <c r="O44" s="140"/>
      <c r="P44" s="140"/>
      <c r="Q44" s="140"/>
      <c r="R44" s="140"/>
      <c r="S44" s="140"/>
      <c r="T44" s="140"/>
      <c r="U44" s="140"/>
      <c r="V44" s="140"/>
      <c r="W44" s="140"/>
      <c r="X44" s="140"/>
      <c r="Y44" s="162"/>
    </row>
    <row r="45" customFormat="false" ht="20.25" hidden="false" customHeight="true" outlineLevel="0" collapsed="false">
      <c r="A45" s="168"/>
      <c r="B45" s="155"/>
      <c r="C45" s="156"/>
      <c r="D45" s="156" t="n">
        <v>60</v>
      </c>
      <c r="E45" s="156" t="n">
        <v>12.96</v>
      </c>
      <c r="F45" s="156" t="n">
        <v>1785</v>
      </c>
      <c r="G45" s="156" t="n">
        <v>11</v>
      </c>
      <c r="H45" s="56" t="s">
        <v>450</v>
      </c>
      <c r="I45" s="142" t="n">
        <f aca="false">ROUND(J45*Belarus*(1-B79),2)</f>
        <v>915</v>
      </c>
      <c r="J45" s="162" t="n">
        <v>915</v>
      </c>
      <c r="L45" s="176" t="s">
        <v>541</v>
      </c>
      <c r="M45" s="176"/>
      <c r="N45" s="155" t="s">
        <v>453</v>
      </c>
      <c r="O45" s="155"/>
      <c r="P45" s="156" t="s">
        <v>542</v>
      </c>
      <c r="Q45" s="156" t="n">
        <v>100</v>
      </c>
      <c r="R45" s="156"/>
      <c r="S45" s="156" t="n">
        <v>10.8</v>
      </c>
      <c r="T45" s="156" t="n">
        <v>1552</v>
      </c>
      <c r="U45" s="156"/>
      <c r="V45" s="156" t="n">
        <v>12</v>
      </c>
      <c r="W45" s="56" t="s">
        <v>450</v>
      </c>
      <c r="X45" s="158" t="n">
        <f aca="false">ROUND(Y45*Belarus*(1-B79),2)</f>
        <v>955</v>
      </c>
      <c r="Y45" s="162" t="n">
        <v>955</v>
      </c>
    </row>
    <row r="46" customFormat="false" ht="20.25" hidden="false" customHeight="true" outlineLevel="0" collapsed="false">
      <c r="A46" s="168"/>
      <c r="B46" s="155" t="s">
        <v>532</v>
      </c>
      <c r="C46" s="156" t="s">
        <v>537</v>
      </c>
      <c r="D46" s="156" t="n">
        <v>40</v>
      </c>
      <c r="E46" s="156" t="n">
        <v>19.44</v>
      </c>
      <c r="F46" s="156" t="n">
        <v>1781</v>
      </c>
      <c r="G46" s="156" t="n">
        <v>11</v>
      </c>
      <c r="H46" s="56" t="s">
        <v>450</v>
      </c>
      <c r="I46" s="142" t="n">
        <f aca="false">ROUND(J46*Belarus*(1-B79),2)</f>
        <v>1186</v>
      </c>
      <c r="J46" s="162" t="n">
        <v>1186</v>
      </c>
      <c r="L46" s="176" t="s">
        <v>543</v>
      </c>
      <c r="M46" s="176"/>
      <c r="N46" s="155" t="s">
        <v>453</v>
      </c>
      <c r="O46" s="155"/>
      <c r="P46" s="156" t="s">
        <v>544</v>
      </c>
      <c r="Q46" s="156" t="n">
        <v>100</v>
      </c>
      <c r="R46" s="156"/>
      <c r="S46" s="156" t="n">
        <v>18</v>
      </c>
      <c r="T46" s="156" t="n">
        <v>1818</v>
      </c>
      <c r="U46" s="156"/>
      <c r="V46" s="156" t="n">
        <v>11</v>
      </c>
      <c r="W46" s="56" t="s">
        <v>450</v>
      </c>
      <c r="X46" s="158" t="n">
        <f aca="false">ROUND(Y46*Belarus*(1-B79),2)</f>
        <v>449</v>
      </c>
      <c r="Y46" s="162" t="n">
        <v>449</v>
      </c>
    </row>
    <row r="47" customFormat="false" ht="20.25" hidden="false" customHeight="true" outlineLevel="0" collapsed="false">
      <c r="A47" s="168"/>
      <c r="B47" s="155"/>
      <c r="C47" s="156"/>
      <c r="D47" s="156" t="n">
        <v>60</v>
      </c>
      <c r="E47" s="156" t="n">
        <v>12.96</v>
      </c>
      <c r="F47" s="156" t="n">
        <v>1785</v>
      </c>
      <c r="G47" s="156" t="n">
        <v>11</v>
      </c>
      <c r="H47" s="56" t="s">
        <v>450</v>
      </c>
      <c r="I47" s="142" t="n">
        <f aca="false">ROUND(J47*Belarus*(1-B79),2)</f>
        <v>1482</v>
      </c>
      <c r="J47" s="162" t="n">
        <v>1482</v>
      </c>
      <c r="L47" s="176" t="s">
        <v>545</v>
      </c>
      <c r="M47" s="176"/>
      <c r="N47" s="155" t="s">
        <v>453</v>
      </c>
      <c r="O47" s="155"/>
      <c r="P47" s="156" t="s">
        <v>546</v>
      </c>
      <c r="Q47" s="156" t="n">
        <v>200</v>
      </c>
      <c r="R47" s="156"/>
      <c r="S47" s="156" t="n">
        <v>48</v>
      </c>
      <c r="T47" s="156" t="n">
        <v>1759</v>
      </c>
      <c r="U47" s="156"/>
      <c r="V47" s="156" t="n">
        <v>11</v>
      </c>
      <c r="W47" s="56" t="s">
        <v>450</v>
      </c>
      <c r="X47" s="158" t="n">
        <f aca="false">ROUND(Y47*Belarus*(1-B79),2)</f>
        <v>229</v>
      </c>
      <c r="Y47" s="162" t="n">
        <v>229</v>
      </c>
    </row>
    <row r="48" customFormat="false" ht="20.25" hidden="false" customHeight="true" outlineLevel="0" collapsed="false">
      <c r="A48" s="168" t="s">
        <v>547</v>
      </c>
      <c r="B48" s="155" t="s">
        <v>453</v>
      </c>
      <c r="C48" s="156" t="s">
        <v>548</v>
      </c>
      <c r="D48" s="156" t="n">
        <v>60</v>
      </c>
      <c r="E48" s="156" t="n">
        <v>11.88</v>
      </c>
      <c r="F48" s="156" t="n">
        <v>1590</v>
      </c>
      <c r="G48" s="156" t="n">
        <v>12</v>
      </c>
      <c r="H48" s="56" t="s">
        <v>450</v>
      </c>
      <c r="I48" s="142" t="n">
        <f aca="false">ROUND(J48*Belarus*(1-B79),2)</f>
        <v>758</v>
      </c>
      <c r="J48" s="162" t="n">
        <v>758</v>
      </c>
      <c r="L48" s="176"/>
      <c r="M48" s="176"/>
      <c r="N48" s="155" t="s">
        <v>549</v>
      </c>
      <c r="O48" s="155"/>
      <c r="P48" s="156"/>
      <c r="Q48" s="156"/>
      <c r="R48" s="156"/>
      <c r="S48" s="156"/>
      <c r="T48" s="156"/>
      <c r="U48" s="156"/>
      <c r="V48" s="156"/>
      <c r="W48" s="56" t="s">
        <v>450</v>
      </c>
      <c r="X48" s="158" t="n">
        <f aca="false">ROUND(Y48*Belarus*(1-B79),2)</f>
        <v>278</v>
      </c>
      <c r="Y48" s="162" t="n">
        <v>278</v>
      </c>
    </row>
    <row r="49" customFormat="false" ht="20.25" hidden="false" customHeight="true" outlineLevel="0" collapsed="false">
      <c r="A49" s="168"/>
      <c r="B49" s="155"/>
      <c r="C49" s="156" t="s">
        <v>550</v>
      </c>
      <c r="D49" s="156"/>
      <c r="E49" s="156" t="n">
        <v>14.4</v>
      </c>
      <c r="F49" s="156" t="n">
        <v>1988</v>
      </c>
      <c r="G49" s="156" t="n">
        <v>10</v>
      </c>
      <c r="H49" s="56" t="s">
        <v>450</v>
      </c>
      <c r="I49" s="142" t="n">
        <f aca="false">ROUND(J49*Belarus*(1-B79),2)</f>
        <v>758</v>
      </c>
      <c r="J49" s="162" t="n">
        <v>758</v>
      </c>
      <c r="L49" s="176"/>
      <c r="M49" s="176"/>
      <c r="N49" s="155" t="s">
        <v>551</v>
      </c>
      <c r="O49" s="155"/>
      <c r="P49" s="156"/>
      <c r="Q49" s="156"/>
      <c r="R49" s="156"/>
      <c r="S49" s="156"/>
      <c r="T49" s="156"/>
      <c r="U49" s="156"/>
      <c r="V49" s="156"/>
      <c r="W49" s="56" t="s">
        <v>450</v>
      </c>
      <c r="X49" s="158" t="n">
        <f aca="false">ROUND(Y49*Belarus*(1-B79),2)</f>
        <v>278</v>
      </c>
      <c r="Y49" s="162" t="n">
        <v>278</v>
      </c>
    </row>
    <row r="50" customFormat="false" ht="20.25" hidden="false" customHeight="true" outlineLevel="0" collapsed="false">
      <c r="A50" s="168"/>
      <c r="B50" s="155"/>
      <c r="C50" s="156" t="s">
        <v>552</v>
      </c>
      <c r="D50" s="156"/>
      <c r="E50" s="156" t="n">
        <v>11.52</v>
      </c>
      <c r="F50" s="156" t="n">
        <v>1641</v>
      </c>
      <c r="G50" s="156" t="n">
        <v>12</v>
      </c>
      <c r="H50" s="56" t="s">
        <v>450</v>
      </c>
      <c r="I50" s="142" t="n">
        <f aca="false">ROUND(J50*Belarus*(1-B79),2)</f>
        <v>758</v>
      </c>
      <c r="J50" s="162" t="n">
        <v>758</v>
      </c>
      <c r="L50" s="176" t="s">
        <v>553</v>
      </c>
      <c r="M50" s="176"/>
      <c r="N50" s="155" t="s">
        <v>453</v>
      </c>
      <c r="O50" s="155"/>
      <c r="P50" s="156" t="s">
        <v>554</v>
      </c>
      <c r="Q50" s="156" t="n">
        <v>200</v>
      </c>
      <c r="R50" s="156"/>
      <c r="S50" s="156" t="n">
        <v>104</v>
      </c>
      <c r="T50" s="156" t="n">
        <v>1821</v>
      </c>
      <c r="U50" s="156"/>
      <c r="V50" s="156" t="n">
        <v>11</v>
      </c>
      <c r="W50" s="56" t="s">
        <v>450</v>
      </c>
      <c r="X50" s="158" t="n">
        <f aca="false">ROUND(Y50*Belarus*(1-B79),2)</f>
        <v>134</v>
      </c>
      <c r="Y50" s="162" t="n">
        <v>134</v>
      </c>
    </row>
    <row r="51" customFormat="false" ht="22.5" hidden="false" customHeight="true" outlineLevel="0" collapsed="false">
      <c r="A51" s="168"/>
      <c r="B51" s="155" t="s">
        <v>555</v>
      </c>
      <c r="C51" s="156" t="s">
        <v>548</v>
      </c>
      <c r="D51" s="156" t="n">
        <v>60</v>
      </c>
      <c r="E51" s="156" t="n">
        <v>11.88</v>
      </c>
      <c r="F51" s="156" t="n">
        <v>1590</v>
      </c>
      <c r="G51" s="156" t="n">
        <v>12</v>
      </c>
      <c r="H51" s="56" t="s">
        <v>450</v>
      </c>
      <c r="I51" s="142" t="n">
        <f aca="false">ROUND(J51*Belarus*(1-B79),2)</f>
        <v>915</v>
      </c>
      <c r="J51" s="162" t="n">
        <v>915</v>
      </c>
      <c r="L51" s="176"/>
      <c r="M51" s="176"/>
      <c r="N51" s="155" t="s">
        <v>556</v>
      </c>
      <c r="O51" s="155"/>
      <c r="P51" s="156"/>
      <c r="Q51" s="156"/>
      <c r="R51" s="156"/>
      <c r="S51" s="156"/>
      <c r="T51" s="156"/>
      <c r="U51" s="156"/>
      <c r="V51" s="156"/>
      <c r="W51" s="56" t="s">
        <v>450</v>
      </c>
      <c r="X51" s="158" t="n">
        <f aca="false">ROUND(Y51*Belarus*(1-B79),2)</f>
        <v>160</v>
      </c>
      <c r="Y51" s="162" t="n">
        <v>160</v>
      </c>
    </row>
    <row r="52" customFormat="false" ht="17.25" hidden="false" customHeight="true" outlineLevel="0" collapsed="false">
      <c r="A52" s="168"/>
      <c r="B52" s="155"/>
      <c r="C52" s="156" t="s">
        <v>550</v>
      </c>
      <c r="D52" s="156"/>
      <c r="E52" s="156" t="n">
        <v>14.4</v>
      </c>
      <c r="F52" s="156" t="n">
        <v>1988</v>
      </c>
      <c r="G52" s="156" t="n">
        <v>10</v>
      </c>
      <c r="H52" s="56" t="s">
        <v>450</v>
      </c>
      <c r="I52" s="142" t="n">
        <f aca="false">ROUND(J52*Belarus*(1-B79),2)</f>
        <v>915</v>
      </c>
      <c r="J52" s="162" t="n">
        <v>915</v>
      </c>
      <c r="L52" s="176"/>
      <c r="M52" s="176"/>
      <c r="N52" s="155" t="s">
        <v>532</v>
      </c>
      <c r="O52" s="155"/>
      <c r="P52" s="156"/>
      <c r="Q52" s="156"/>
      <c r="R52" s="156"/>
      <c r="S52" s="156"/>
      <c r="T52" s="156"/>
      <c r="U52" s="156"/>
      <c r="V52" s="156"/>
      <c r="W52" s="56" t="s">
        <v>450</v>
      </c>
      <c r="X52" s="158" t="n">
        <f aca="false">ROUND(Y52*Belarus*(1-B79),2)</f>
        <v>160</v>
      </c>
      <c r="Y52" s="162" t="n">
        <v>160</v>
      </c>
    </row>
    <row r="53" customFormat="false" ht="19.5" hidden="false" customHeight="true" outlineLevel="0" collapsed="false">
      <c r="A53" s="168"/>
      <c r="B53" s="155" t="s">
        <v>557</v>
      </c>
      <c r="C53" s="156" t="s">
        <v>548</v>
      </c>
      <c r="D53" s="156" t="n">
        <v>60</v>
      </c>
      <c r="E53" s="156" t="n">
        <v>11.88</v>
      </c>
      <c r="F53" s="156" t="n">
        <v>1590</v>
      </c>
      <c r="G53" s="156" t="n">
        <v>12</v>
      </c>
      <c r="H53" s="56" t="s">
        <v>450</v>
      </c>
      <c r="I53" s="142" t="n">
        <f aca="false">ROUND(J53*Belarus*(1-B79),2)</f>
        <v>915</v>
      </c>
      <c r="J53" s="162" t="n">
        <v>915</v>
      </c>
      <c r="Y53" s="162"/>
    </row>
    <row r="54" customFormat="false" ht="21" hidden="false" customHeight="true" outlineLevel="0" collapsed="false">
      <c r="A54" s="168"/>
      <c r="B54" s="155" t="s">
        <v>558</v>
      </c>
      <c r="C54" s="156" t="s">
        <v>550</v>
      </c>
      <c r="D54" s="156" t="n">
        <v>60</v>
      </c>
      <c r="E54" s="156" t="n">
        <v>14.4</v>
      </c>
      <c r="F54" s="156" t="n">
        <v>1988</v>
      </c>
      <c r="G54" s="156" t="n">
        <v>10</v>
      </c>
      <c r="H54" s="56" t="s">
        <v>450</v>
      </c>
      <c r="I54" s="142" t="n">
        <f aca="false">ROUND(J54*Belarus*(1-B79),2)</f>
        <v>1768</v>
      </c>
      <c r="J54" s="162" t="n">
        <v>1768</v>
      </c>
    </row>
    <row r="55" customFormat="false" ht="42" hidden="false" customHeight="true" outlineLevel="0" collapsed="false">
      <c r="A55" s="165" t="s">
        <v>559</v>
      </c>
      <c r="B55" s="16" t="s">
        <v>453</v>
      </c>
      <c r="C55" s="56" t="s">
        <v>560</v>
      </c>
      <c r="D55" s="36" t="n">
        <v>80</v>
      </c>
      <c r="E55" s="36" t="n">
        <v>11.52</v>
      </c>
      <c r="F55" s="36" t="n">
        <v>2159</v>
      </c>
      <c r="G55" s="36" t="n">
        <v>9</v>
      </c>
      <c r="H55" s="56" t="s">
        <v>450</v>
      </c>
      <c r="I55" s="142" t="n">
        <f aca="false">ROUND(J55*Belarus*(1-B79),2)</f>
        <v>1245</v>
      </c>
      <c r="J55" s="162" t="n">
        <v>1245</v>
      </c>
    </row>
    <row r="56" customFormat="false" ht="12.75" hidden="false" customHeight="false" outlineLevel="0" collapsed="false">
      <c r="A56" s="165" t="s">
        <v>561</v>
      </c>
      <c r="B56" s="16" t="s">
        <v>453</v>
      </c>
      <c r="C56" s="36" t="s">
        <v>562</v>
      </c>
      <c r="D56" s="36" t="n">
        <v>60</v>
      </c>
      <c r="E56" s="36" t="n">
        <v>12</v>
      </c>
      <c r="F56" s="36" t="n">
        <v>1654</v>
      </c>
      <c r="G56" s="36" t="n">
        <v>12</v>
      </c>
      <c r="H56" s="56" t="s">
        <v>450</v>
      </c>
      <c r="I56" s="142" t="n">
        <f aca="false">ROUND(J56*Belarus*(1-B79),2)</f>
        <v>1119</v>
      </c>
      <c r="J56" s="162" t="n">
        <v>1119</v>
      </c>
    </row>
    <row r="57" customFormat="false" ht="12.75" hidden="false" customHeight="false" outlineLevel="0" collapsed="false">
      <c r="A57" s="165"/>
      <c r="B57" s="16"/>
      <c r="C57" s="36"/>
      <c r="D57" s="36" t="n">
        <v>70</v>
      </c>
      <c r="E57" s="36" t="n">
        <v>11</v>
      </c>
      <c r="F57" s="36" t="n">
        <v>1773</v>
      </c>
      <c r="G57" s="36" t="n">
        <v>11</v>
      </c>
      <c r="H57" s="56" t="s">
        <v>450</v>
      </c>
      <c r="I57" s="142" t="n">
        <f aca="false">ROUND(J57*Belarus*(1-B79),2)</f>
        <v>1183</v>
      </c>
      <c r="J57" s="162" t="n">
        <v>1183</v>
      </c>
    </row>
    <row r="58" customFormat="false" ht="12.75" hidden="false" customHeight="false" outlineLevel="0" collapsed="false">
      <c r="A58" s="165"/>
      <c r="B58" s="16"/>
      <c r="C58" s="36"/>
      <c r="D58" s="36" t="n">
        <v>80</v>
      </c>
      <c r="E58" s="36" t="n">
        <v>10</v>
      </c>
      <c r="F58" s="36" t="n">
        <v>1842</v>
      </c>
      <c r="G58" s="36" t="n">
        <v>10</v>
      </c>
      <c r="H58" s="56" t="s">
        <v>450</v>
      </c>
      <c r="I58" s="142" t="n">
        <f aca="false">ROUND(J58*Belarus*(1-B79),2)</f>
        <v>1323</v>
      </c>
      <c r="J58" s="162" t="n">
        <v>1323</v>
      </c>
    </row>
    <row r="59" customFormat="false" ht="12.75" hidden="false" customHeight="false" outlineLevel="0" collapsed="false">
      <c r="A59" s="165"/>
      <c r="B59" s="16" t="s">
        <v>563</v>
      </c>
      <c r="C59" s="36"/>
      <c r="D59" s="36" t="n">
        <v>60</v>
      </c>
      <c r="E59" s="36" t="n">
        <v>12</v>
      </c>
      <c r="F59" s="36" t="n">
        <v>1654</v>
      </c>
      <c r="G59" s="36" t="n">
        <v>12</v>
      </c>
      <c r="H59" s="56" t="s">
        <v>450</v>
      </c>
      <c r="I59" s="142" t="n">
        <f aca="false">ROUND(J59*Belarus*(1-B79),2)</f>
        <v>1429</v>
      </c>
      <c r="J59" s="162" t="n">
        <v>1429</v>
      </c>
    </row>
    <row r="60" customFormat="false" ht="12.75" hidden="false" customHeight="false" outlineLevel="0" collapsed="false">
      <c r="A60" s="165"/>
      <c r="B60" s="16"/>
      <c r="C60" s="36"/>
      <c r="D60" s="36" t="n">
        <v>70</v>
      </c>
      <c r="E60" s="36" t="n">
        <v>11</v>
      </c>
      <c r="F60" s="36" t="n">
        <v>1773</v>
      </c>
      <c r="G60" s="36" t="n">
        <v>11</v>
      </c>
      <c r="H60" s="56" t="s">
        <v>450</v>
      </c>
      <c r="I60" s="142" t="n">
        <f aca="false">ROUND(J60*Belarus*(1-B79),2)</f>
        <v>1464</v>
      </c>
      <c r="J60" s="162" t="n">
        <v>1464</v>
      </c>
    </row>
    <row r="61" customFormat="false" ht="12.75" hidden="false" customHeight="false" outlineLevel="0" collapsed="false">
      <c r="A61" s="165"/>
      <c r="B61" s="16"/>
      <c r="C61" s="36"/>
      <c r="D61" s="36" t="n">
        <v>80</v>
      </c>
      <c r="E61" s="36" t="n">
        <v>10</v>
      </c>
      <c r="F61" s="36" t="n">
        <v>1842</v>
      </c>
      <c r="G61" s="36" t="n">
        <v>10</v>
      </c>
      <c r="H61" s="56" t="s">
        <v>450</v>
      </c>
      <c r="I61" s="142" t="n">
        <f aca="false">ROUND(J61*Belarus*(1-B79),2)</f>
        <v>1495</v>
      </c>
      <c r="J61" s="162" t="n">
        <v>1495</v>
      </c>
    </row>
    <row r="62" customFormat="false" ht="18" hidden="false" customHeight="true" outlineLevel="0" collapsed="false">
      <c r="A62" s="165" t="s">
        <v>564</v>
      </c>
      <c r="B62" s="16" t="s">
        <v>453</v>
      </c>
      <c r="C62" s="36" t="s">
        <v>565</v>
      </c>
      <c r="D62" s="36" t="n">
        <v>60</v>
      </c>
      <c r="E62" s="36" t="n">
        <v>10.38</v>
      </c>
      <c r="F62" s="36" t="n">
        <v>1448</v>
      </c>
      <c r="G62" s="36" t="n">
        <v>13</v>
      </c>
      <c r="H62" s="56" t="s">
        <v>450</v>
      </c>
      <c r="I62" s="142" t="n">
        <f aca="false">ROUND(J62*Belarus*(1-B79),2)</f>
        <v>1307</v>
      </c>
      <c r="J62" s="162" t="n">
        <v>1307</v>
      </c>
    </row>
    <row r="63" customFormat="false" ht="19.5" hidden="false" customHeight="true" outlineLevel="0" collapsed="false">
      <c r="A63" s="165"/>
      <c r="B63" s="16" t="s">
        <v>557</v>
      </c>
      <c r="C63" s="36"/>
      <c r="D63" s="36"/>
      <c r="E63" s="36"/>
      <c r="F63" s="36"/>
      <c r="G63" s="36" t="n">
        <v>13</v>
      </c>
      <c r="H63" s="56" t="s">
        <v>450</v>
      </c>
      <c r="I63" s="142" t="n">
        <f aca="false">ROUND(J63*Belarus*(1-B79),2)</f>
        <v>1417</v>
      </c>
      <c r="J63" s="162" t="n">
        <v>1417</v>
      </c>
    </row>
    <row r="64" customFormat="false" ht="22.5" hidden="false" customHeight="true" outlineLevel="0" collapsed="false">
      <c r="A64" s="165" t="s">
        <v>566</v>
      </c>
      <c r="B64" s="16" t="s">
        <v>567</v>
      </c>
      <c r="C64" s="36" t="s">
        <v>568</v>
      </c>
      <c r="D64" s="36" t="n">
        <v>160</v>
      </c>
      <c r="E64" s="36" t="n">
        <v>5</v>
      </c>
      <c r="F64" s="36" t="n">
        <v>1887</v>
      </c>
      <c r="G64" s="36" t="n">
        <v>10</v>
      </c>
      <c r="H64" s="56" t="s">
        <v>450</v>
      </c>
      <c r="I64" s="142" t="n">
        <f aca="false">ROUND(J64*Belarus*(1-B79),2)</f>
        <v>2121</v>
      </c>
      <c r="J64" s="162" t="n">
        <v>2121</v>
      </c>
    </row>
    <row r="65" customFormat="false" ht="19.5" hidden="false" customHeight="true" outlineLevel="0" collapsed="false">
      <c r="A65" s="165"/>
      <c r="B65" s="16" t="s">
        <v>453</v>
      </c>
      <c r="C65" s="36" t="s">
        <v>569</v>
      </c>
      <c r="D65" s="36" t="n">
        <v>160</v>
      </c>
      <c r="E65" s="36" t="n">
        <v>4.8</v>
      </c>
      <c r="F65" s="36" t="n">
        <v>1818</v>
      </c>
      <c r="G65" s="36" t="n">
        <v>11</v>
      </c>
      <c r="H65" s="56" t="s">
        <v>450</v>
      </c>
      <c r="I65" s="142" t="n">
        <f aca="false">ROUND(J65*Belarus*(1-B79),2)</f>
        <v>2602</v>
      </c>
      <c r="J65" s="162" t="n">
        <v>2602</v>
      </c>
    </row>
    <row r="66" customFormat="false" ht="19.5" hidden="false" customHeight="true" outlineLevel="0" collapsed="false">
      <c r="A66" s="177" t="s">
        <v>570</v>
      </c>
      <c r="B66" s="177"/>
      <c r="C66" s="177"/>
      <c r="D66" s="177"/>
      <c r="E66" s="177"/>
      <c r="F66" s="177"/>
      <c r="G66" s="177"/>
      <c r="H66" s="177"/>
      <c r="I66" s="177"/>
    </row>
    <row r="77" s="81" customFormat="true" ht="12.75" hidden="false" customHeight="false" outlineLevel="0" collapsed="false">
      <c r="G77" s="178"/>
    </row>
    <row r="78" s="81" customFormat="true" ht="12.75" hidden="false" customHeight="false" outlineLevel="0" collapsed="false">
      <c r="A78" s="61" t="s">
        <v>94</v>
      </c>
      <c r="B78" s="62"/>
      <c r="G78" s="178"/>
    </row>
    <row r="79" s="81" customFormat="true" ht="12.75" hidden="false" customHeight="false" outlineLevel="0" collapsed="false">
      <c r="A79" s="63" t="s">
        <v>571</v>
      </c>
      <c r="B79" s="47" t="n">
        <v>0</v>
      </c>
      <c r="G79" s="178"/>
    </row>
    <row r="80" s="81" customFormat="true" ht="21" hidden="false" customHeight="true" outlineLevel="0" collapsed="false">
      <c r="A80" s="65" t="s">
        <v>96</v>
      </c>
      <c r="B80" s="65"/>
      <c r="G80" s="178"/>
    </row>
  </sheetData>
  <mergeCells count="154">
    <mergeCell ref="A1:E1"/>
    <mergeCell ref="A3:I3"/>
    <mergeCell ref="L3:X3"/>
    <mergeCell ref="A5:A6"/>
    <mergeCell ref="B5:B6"/>
    <mergeCell ref="C5:C6"/>
    <mergeCell ref="D5:D6"/>
    <mergeCell ref="E5:E6"/>
    <mergeCell ref="F5:F6"/>
    <mergeCell ref="G5:G6"/>
    <mergeCell ref="H5:H6"/>
    <mergeCell ref="I5:I6"/>
    <mergeCell ref="L5:L6"/>
    <mergeCell ref="M5:M6"/>
    <mergeCell ref="N5:N6"/>
    <mergeCell ref="O5:O6"/>
    <mergeCell ref="P5:P6"/>
    <mergeCell ref="Q5:Q6"/>
    <mergeCell ref="R5:X6"/>
    <mergeCell ref="L7:X7"/>
    <mergeCell ref="A8:A9"/>
    <mergeCell ref="C8:C9"/>
    <mergeCell ref="L8:Q8"/>
    <mergeCell ref="L9:L18"/>
    <mergeCell ref="A10:A11"/>
    <mergeCell ref="C10:C11"/>
    <mergeCell ref="D10:D11"/>
    <mergeCell ref="E10:E11"/>
    <mergeCell ref="F10:F11"/>
    <mergeCell ref="G10:G11"/>
    <mergeCell ref="A12:A13"/>
    <mergeCell ref="C12:C13"/>
    <mergeCell ref="D12:D13"/>
    <mergeCell ref="E12:E13"/>
    <mergeCell ref="F12:F13"/>
    <mergeCell ref="G12:G13"/>
    <mergeCell ref="A14:A15"/>
    <mergeCell ref="C14:C15"/>
    <mergeCell ref="D14:D15"/>
    <mergeCell ref="E14:E15"/>
    <mergeCell ref="F14:F15"/>
    <mergeCell ref="G14:G15"/>
    <mergeCell ref="A16:A17"/>
    <mergeCell ref="C16:C17"/>
    <mergeCell ref="D16:D17"/>
    <mergeCell ref="E16:E17"/>
    <mergeCell ref="F16:F17"/>
    <mergeCell ref="G16:G17"/>
    <mergeCell ref="A18:A20"/>
    <mergeCell ref="C18:C20"/>
    <mergeCell ref="D18:D20"/>
    <mergeCell ref="E18:E20"/>
    <mergeCell ref="F18:F20"/>
    <mergeCell ref="G18:G20"/>
    <mergeCell ref="L19:Q20"/>
    <mergeCell ref="R19:R20"/>
    <mergeCell ref="S19:S20"/>
    <mergeCell ref="T19:T20"/>
    <mergeCell ref="U19:U20"/>
    <mergeCell ref="V19:V20"/>
    <mergeCell ref="W19:W20"/>
    <mergeCell ref="X19:X20"/>
    <mergeCell ref="Y19:Y20"/>
    <mergeCell ref="Z19:Z20"/>
    <mergeCell ref="AA19:AA20"/>
    <mergeCell ref="AB19:AB20"/>
    <mergeCell ref="AC19:AC20"/>
    <mergeCell ref="AD19:AD20"/>
    <mergeCell ref="AE19:AE20"/>
    <mergeCell ref="A21:A22"/>
    <mergeCell ref="D21:D22"/>
    <mergeCell ref="E21:E22"/>
    <mergeCell ref="F21:F22"/>
    <mergeCell ref="G21:G22"/>
    <mergeCell ref="L21:L30"/>
    <mergeCell ref="A23:A28"/>
    <mergeCell ref="C23:C25"/>
    <mergeCell ref="D23:D28"/>
    <mergeCell ref="E23:E28"/>
    <mergeCell ref="F23:F28"/>
    <mergeCell ref="C27:C28"/>
    <mergeCell ref="A30:A36"/>
    <mergeCell ref="B30:B31"/>
    <mergeCell ref="C30:C34"/>
    <mergeCell ref="L31:X31"/>
    <mergeCell ref="B32:B33"/>
    <mergeCell ref="L32:L34"/>
    <mergeCell ref="R32:X32"/>
    <mergeCell ref="R33:X33"/>
    <mergeCell ref="R34:X34"/>
    <mergeCell ref="B35:B36"/>
    <mergeCell ref="C35:C36"/>
    <mergeCell ref="R35:X35"/>
    <mergeCell ref="L36:X36"/>
    <mergeCell ref="L37:X37"/>
    <mergeCell ref="A38:A39"/>
    <mergeCell ref="L38:X38"/>
    <mergeCell ref="A40:A47"/>
    <mergeCell ref="B40:B43"/>
    <mergeCell ref="C40:C42"/>
    <mergeCell ref="L41:X41"/>
    <mergeCell ref="L43:M44"/>
    <mergeCell ref="N43:O44"/>
    <mergeCell ref="P43:P44"/>
    <mergeCell ref="Q43:R44"/>
    <mergeCell ref="S43:S44"/>
    <mergeCell ref="T43:U44"/>
    <mergeCell ref="V43:V44"/>
    <mergeCell ref="W43:W44"/>
    <mergeCell ref="X43:X44"/>
    <mergeCell ref="B44:B45"/>
    <mergeCell ref="C44:C45"/>
    <mergeCell ref="N45:O45"/>
    <mergeCell ref="Q45:R45"/>
    <mergeCell ref="T45:U45"/>
    <mergeCell ref="B46:B47"/>
    <mergeCell ref="C46:C47"/>
    <mergeCell ref="N46:O46"/>
    <mergeCell ref="Q46:R46"/>
    <mergeCell ref="T46:U46"/>
    <mergeCell ref="L47:M49"/>
    <mergeCell ref="N47:O47"/>
    <mergeCell ref="P47:P49"/>
    <mergeCell ref="Q47:R49"/>
    <mergeCell ref="S47:S49"/>
    <mergeCell ref="T47:U49"/>
    <mergeCell ref="V47:V49"/>
    <mergeCell ref="A48:A54"/>
    <mergeCell ref="B48:B50"/>
    <mergeCell ref="D48:D50"/>
    <mergeCell ref="N48:O48"/>
    <mergeCell ref="N49:O49"/>
    <mergeCell ref="L50:M52"/>
    <mergeCell ref="N50:O50"/>
    <mergeCell ref="P50:P52"/>
    <mergeCell ref="Q50:R52"/>
    <mergeCell ref="S50:S52"/>
    <mergeCell ref="T50:U52"/>
    <mergeCell ref="V50:V52"/>
    <mergeCell ref="B51:B52"/>
    <mergeCell ref="D51:D52"/>
    <mergeCell ref="N51:O51"/>
    <mergeCell ref="N52:O52"/>
    <mergeCell ref="A56:A61"/>
    <mergeCell ref="B56:B58"/>
    <mergeCell ref="C56:C61"/>
    <mergeCell ref="B59:B61"/>
    <mergeCell ref="A62:A63"/>
    <mergeCell ref="C62:C63"/>
    <mergeCell ref="D62:D63"/>
    <mergeCell ref="E62:E63"/>
    <mergeCell ref="F62:F63"/>
    <mergeCell ref="A64:A65"/>
    <mergeCell ref="A66:I66"/>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tabColor rgb="FF99CC00"/>
    <pageSetUpPr fitToPage="true"/>
  </sheetPr>
  <dimension ref="A1:BD62"/>
  <sheetViews>
    <sheetView showFormulas="false" showGridLines="true" showRowColHeaders="true" showZeros="true" rightToLeft="false" tabSelected="false" showOutlineSymbols="true" defaultGridColor="true" view="normal" topLeftCell="A1" colorId="64" zoomScale="75" zoomScaleNormal="75" zoomScalePageLayoutView="90" workbookViewId="0">
      <selection pane="topLeft" activeCell="A1" activeCellId="0" sqref="A1"/>
    </sheetView>
  </sheetViews>
  <sheetFormatPr defaultRowHeight="14.25" zeroHeight="false" outlineLevelRow="0" outlineLevelCol="0"/>
  <cols>
    <col collapsed="false" customWidth="true" hidden="false" outlineLevel="0" max="1" min="1" style="179" width="78.14"/>
    <col collapsed="false" customWidth="true" hidden="false" outlineLevel="0" max="2" min="2" style="179" width="14.57"/>
    <col collapsed="false" customWidth="true" hidden="false" outlineLevel="0" max="3" min="3" style="179" width="19"/>
    <col collapsed="false" customWidth="true" hidden="false" outlineLevel="0" max="4" min="4" style="179" width="32.29"/>
    <col collapsed="false" customWidth="true" hidden="false" outlineLevel="0" max="5" min="5" style="179" width="23.57"/>
    <col collapsed="false" customWidth="true" hidden="false" outlineLevel="0" max="6" min="6" style="179" width="14"/>
    <col collapsed="false" customWidth="true" hidden="false" outlineLevel="0" max="8" min="7" style="179" width="16.28"/>
    <col collapsed="false" customWidth="true" hidden="false" outlineLevel="0" max="9" min="9" style="179" width="7.85"/>
    <col collapsed="false" customWidth="true" hidden="false" outlineLevel="0" max="10" min="10" style="179" width="15.28"/>
    <col collapsed="false" customWidth="true" hidden="true" outlineLevel="0" max="11" min="11" style="180" width="9.43"/>
    <col collapsed="false" customWidth="true" hidden="false" outlineLevel="0" max="12" min="12" style="179" width="6.71"/>
    <col collapsed="false" customWidth="true" hidden="false" outlineLevel="0" max="1025" min="13" style="179" width="9.43"/>
  </cols>
  <sheetData>
    <row r="1" s="180" customFormat="true" ht="14.25" hidden="false" customHeight="false" outlineLevel="0" collapsed="false">
      <c r="A1" s="2" t="s">
        <v>0</v>
      </c>
      <c r="B1" s="2"/>
      <c r="C1" s="2"/>
      <c r="D1" s="2"/>
      <c r="E1" s="2"/>
      <c r="F1" s="2"/>
      <c r="G1" s="2"/>
      <c r="H1" s="27"/>
      <c r="I1" s="28" t="s">
        <v>2</v>
      </c>
      <c r="J1" s="29" t="n">
        <v>44382</v>
      </c>
      <c r="K1" s="27"/>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row>
    <row r="2" s="180" customFormat="true" ht="29.25" hidden="false" customHeight="true" outlineLevel="0" collapsed="false">
      <c r="A2" s="30" t="s">
        <v>572</v>
      </c>
      <c r="B2" s="30"/>
      <c r="C2" s="30"/>
      <c r="D2" s="30"/>
      <c r="E2" s="30"/>
      <c r="F2" s="30"/>
      <c r="G2" s="30"/>
      <c r="H2" s="30"/>
      <c r="I2" s="30"/>
      <c r="J2" s="30"/>
      <c r="K2" s="181"/>
      <c r="L2" s="182"/>
      <c r="M2" s="183"/>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row>
    <row r="3" s="180" customFormat="true" ht="18" hidden="false" customHeight="true" outlineLevel="0" collapsed="false">
      <c r="A3" s="27"/>
      <c r="B3" s="27"/>
      <c r="C3" s="27"/>
      <c r="D3" s="27"/>
      <c r="E3" s="27"/>
      <c r="F3" s="27"/>
      <c r="G3" s="27"/>
      <c r="H3" s="27"/>
      <c r="I3" s="68" t="s">
        <v>53</v>
      </c>
      <c r="J3" s="69" t="n">
        <v>44382</v>
      </c>
      <c r="K3" s="27"/>
      <c r="L3" s="32"/>
      <c r="M3" s="183"/>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row>
    <row r="4" customFormat="false" ht="58.5" hidden="false" customHeight="true" outlineLevel="0" collapsed="false">
      <c r="A4" s="101" t="s">
        <v>54</v>
      </c>
      <c r="B4" s="184" t="s">
        <v>154</v>
      </c>
      <c r="C4" s="184" t="s">
        <v>573</v>
      </c>
      <c r="D4" s="184" t="s">
        <v>574</v>
      </c>
      <c r="E4" s="184" t="s">
        <v>575</v>
      </c>
      <c r="F4" s="101" t="s">
        <v>56</v>
      </c>
      <c r="G4" s="101" t="s">
        <v>576</v>
      </c>
      <c r="H4" s="101" t="s">
        <v>577</v>
      </c>
      <c r="I4" s="101" t="s">
        <v>61</v>
      </c>
      <c r="J4" s="101" t="s">
        <v>578</v>
      </c>
      <c r="K4" s="34" t="s">
        <v>62</v>
      </c>
      <c r="L4" s="70"/>
    </row>
    <row r="5" s="180" customFormat="true" ht="20.25" hidden="false" customHeight="true" outlineLevel="0" collapsed="false">
      <c r="A5" s="185" t="s">
        <v>579</v>
      </c>
      <c r="B5" s="185"/>
      <c r="C5" s="185"/>
      <c r="D5" s="185"/>
      <c r="E5" s="185"/>
      <c r="F5" s="185"/>
      <c r="G5" s="185"/>
      <c r="H5" s="185"/>
      <c r="I5" s="185"/>
      <c r="J5" s="185"/>
      <c r="K5" s="27"/>
    </row>
    <row r="6" s="180" customFormat="true" ht="20.25" hidden="false" customHeight="true" outlineLevel="0" collapsed="false">
      <c r="A6" s="35" t="s">
        <v>580</v>
      </c>
      <c r="B6" s="35"/>
      <c r="C6" s="35"/>
      <c r="D6" s="35"/>
      <c r="E6" s="35"/>
      <c r="F6" s="35"/>
      <c r="G6" s="35"/>
      <c r="H6" s="35"/>
      <c r="I6" s="35"/>
      <c r="J6" s="35"/>
      <c r="K6" s="27"/>
    </row>
    <row r="7" s="180" customFormat="true" ht="14.25" hidden="false" customHeight="false" outlineLevel="0" collapsed="false">
      <c r="A7" s="22" t="s">
        <v>581</v>
      </c>
      <c r="B7" s="186" t="s">
        <v>458</v>
      </c>
      <c r="C7" s="186" t="s">
        <v>582</v>
      </c>
      <c r="D7" s="186" t="s">
        <v>583</v>
      </c>
      <c r="E7" s="187" t="n">
        <v>3.8</v>
      </c>
      <c r="F7" s="36" t="s">
        <v>584</v>
      </c>
      <c r="G7" s="188" t="n">
        <v>5040</v>
      </c>
      <c r="H7" s="188" t="n">
        <v>5040</v>
      </c>
      <c r="I7" s="37" t="s">
        <v>74</v>
      </c>
      <c r="J7" s="35" t="n">
        <f aca="false">ROUND(K7*Belarus*(1-$B$58),2)</f>
        <v>31.1</v>
      </c>
      <c r="K7" s="27" t="n">
        <v>31.1</v>
      </c>
    </row>
    <row r="8" s="180" customFormat="true" ht="14.25" hidden="false" customHeight="false" outlineLevel="0" collapsed="false">
      <c r="A8" s="143" t="s">
        <v>585</v>
      </c>
      <c r="B8" s="143"/>
      <c r="C8" s="143"/>
      <c r="D8" s="143"/>
      <c r="E8" s="143"/>
      <c r="F8" s="143"/>
      <c r="G8" s="143"/>
      <c r="H8" s="143"/>
      <c r="I8" s="143"/>
      <c r="J8" s="143"/>
      <c r="K8" s="27"/>
    </row>
    <row r="9" s="180" customFormat="true" ht="25.5" hidden="false" customHeight="false" outlineLevel="0" collapsed="false">
      <c r="A9" s="22" t="s">
        <v>586</v>
      </c>
      <c r="B9" s="186" t="s">
        <v>587</v>
      </c>
      <c r="C9" s="186" t="s">
        <v>588</v>
      </c>
      <c r="D9" s="186" t="s">
        <v>589</v>
      </c>
      <c r="E9" s="189" t="n">
        <v>7.5</v>
      </c>
      <c r="F9" s="190" t="n">
        <v>120</v>
      </c>
      <c r="G9" s="191" t="n">
        <v>2400</v>
      </c>
      <c r="H9" s="191" t="n">
        <v>2640</v>
      </c>
      <c r="I9" s="37" t="s">
        <v>74</v>
      </c>
      <c r="J9" s="35" t="n">
        <f aca="false">ROUND(K9*Belarus*(1-$B$58),2)</f>
        <v>74.6</v>
      </c>
      <c r="K9" s="27" t="n">
        <v>74.6</v>
      </c>
    </row>
    <row r="10" s="180" customFormat="true" ht="25.5" hidden="false" customHeight="false" outlineLevel="0" collapsed="false">
      <c r="A10" s="22" t="s">
        <v>590</v>
      </c>
      <c r="B10" s="186" t="s">
        <v>587</v>
      </c>
      <c r="C10" s="186" t="s">
        <v>591</v>
      </c>
      <c r="D10" s="186" t="s">
        <v>592</v>
      </c>
      <c r="E10" s="189" t="n">
        <v>10.8</v>
      </c>
      <c r="F10" s="190" t="n">
        <v>80</v>
      </c>
      <c r="G10" s="192" t="n">
        <v>1600</v>
      </c>
      <c r="H10" s="192" t="n">
        <v>1760</v>
      </c>
      <c r="I10" s="37" t="s">
        <v>74</v>
      </c>
      <c r="J10" s="35" t="n">
        <f aca="false">ROUND(K10*Belarus*(1-$B$58),2)</f>
        <v>111.8</v>
      </c>
      <c r="K10" s="27" t="n">
        <v>111.8</v>
      </c>
    </row>
    <row r="11" s="180" customFormat="true" ht="14.25" hidden="false" customHeight="false" outlineLevel="0" collapsed="false">
      <c r="A11" s="22" t="s">
        <v>593</v>
      </c>
      <c r="B11" s="186" t="s">
        <v>519</v>
      </c>
      <c r="C11" s="186" t="s">
        <v>594</v>
      </c>
      <c r="D11" s="186" t="s">
        <v>595</v>
      </c>
      <c r="E11" s="189" t="n">
        <v>15.2</v>
      </c>
      <c r="F11" s="190" t="n">
        <v>72</v>
      </c>
      <c r="G11" s="192" t="n">
        <v>1296</v>
      </c>
      <c r="H11" s="192" t="n">
        <v>1296</v>
      </c>
      <c r="I11" s="37" t="s">
        <v>74</v>
      </c>
      <c r="J11" s="35" t="n">
        <f aca="false">ROUND(K11*Belarus*(1-$B$58),2)</f>
        <v>155.6</v>
      </c>
      <c r="K11" s="27" t="n">
        <v>155.6</v>
      </c>
    </row>
    <row r="12" s="180" customFormat="true" ht="14.25" hidden="false" customHeight="false" outlineLevel="0" collapsed="false">
      <c r="A12" s="22" t="s">
        <v>596</v>
      </c>
      <c r="B12" s="186" t="s">
        <v>519</v>
      </c>
      <c r="C12" s="186" t="s">
        <v>597</v>
      </c>
      <c r="D12" s="186" t="s">
        <v>598</v>
      </c>
      <c r="E12" s="189" t="n">
        <v>15.3</v>
      </c>
      <c r="F12" s="193" t="n">
        <v>60</v>
      </c>
      <c r="G12" s="194" t="n">
        <v>1200</v>
      </c>
      <c r="H12" s="194" t="n">
        <v>1260</v>
      </c>
      <c r="I12" s="37" t="s">
        <v>74</v>
      </c>
      <c r="J12" s="35" t="n">
        <f aca="false">ROUND(K12*Belarus*(1-$B$58),2)</f>
        <v>163.3</v>
      </c>
      <c r="K12" s="27" t="n">
        <v>163.3</v>
      </c>
    </row>
    <row r="13" s="180" customFormat="true" ht="14.25" hidden="false" customHeight="false" outlineLevel="0" collapsed="false">
      <c r="A13" s="22" t="s">
        <v>599</v>
      </c>
      <c r="B13" s="186" t="s">
        <v>519</v>
      </c>
      <c r="C13" s="186" t="s">
        <v>600</v>
      </c>
      <c r="D13" s="186" t="s">
        <v>422</v>
      </c>
      <c r="E13" s="189" t="n">
        <v>14.7</v>
      </c>
      <c r="F13" s="193" t="n">
        <v>60</v>
      </c>
      <c r="G13" s="194" t="n">
        <v>1200</v>
      </c>
      <c r="H13" s="194" t="n">
        <v>1320</v>
      </c>
      <c r="I13" s="37" t="s">
        <v>74</v>
      </c>
      <c r="J13" s="35" t="n">
        <f aca="false">ROUND(K13*Belarus*(1-$B$58),2)</f>
        <v>155.6</v>
      </c>
      <c r="K13" s="27" t="n">
        <v>155.6</v>
      </c>
    </row>
    <row r="14" s="180" customFormat="true" ht="14.25" hidden="false" customHeight="false" outlineLevel="0" collapsed="false">
      <c r="A14" s="22" t="s">
        <v>601</v>
      </c>
      <c r="B14" s="186" t="s">
        <v>602</v>
      </c>
      <c r="C14" s="186" t="s">
        <v>600</v>
      </c>
      <c r="D14" s="186" t="s">
        <v>422</v>
      </c>
      <c r="E14" s="189" t="n">
        <v>14.7</v>
      </c>
      <c r="F14" s="193" t="n">
        <v>60</v>
      </c>
      <c r="G14" s="194" t="n">
        <v>1200</v>
      </c>
      <c r="H14" s="194" t="n">
        <v>1320</v>
      </c>
      <c r="I14" s="37" t="s">
        <v>74</v>
      </c>
      <c r="J14" s="35" t="n">
        <f aca="false">ROUND(K14*Belarus*(1-$B$58),2)</f>
        <v>171.3</v>
      </c>
      <c r="K14" s="27" t="n">
        <v>171.3</v>
      </c>
    </row>
    <row r="15" s="180" customFormat="true" ht="14.25" hidden="false" customHeight="false" outlineLevel="0" collapsed="false">
      <c r="A15" s="22" t="s">
        <v>603</v>
      </c>
      <c r="B15" s="186" t="s">
        <v>604</v>
      </c>
      <c r="C15" s="186" t="s">
        <v>605</v>
      </c>
      <c r="D15" s="186" t="s">
        <v>606</v>
      </c>
      <c r="E15" s="189" t="n">
        <v>16.4</v>
      </c>
      <c r="F15" s="190" t="n">
        <v>50</v>
      </c>
      <c r="G15" s="192" t="n">
        <v>1000</v>
      </c>
      <c r="H15" s="192" t="n">
        <v>1100</v>
      </c>
      <c r="I15" s="37" t="s">
        <v>74</v>
      </c>
      <c r="J15" s="35" t="n">
        <f aca="false">ROUND(K15*Belarus*(1-$B$58),2)</f>
        <v>179.1</v>
      </c>
      <c r="K15" s="27" t="n">
        <v>179.1</v>
      </c>
    </row>
    <row r="16" s="180" customFormat="true" ht="14.25" hidden="false" customHeight="false" outlineLevel="0" collapsed="false">
      <c r="A16" s="22" t="s">
        <v>607</v>
      </c>
      <c r="B16" s="186" t="s">
        <v>604</v>
      </c>
      <c r="C16" s="186" t="s">
        <v>608</v>
      </c>
      <c r="D16" s="186" t="s">
        <v>609</v>
      </c>
      <c r="E16" s="189" t="n">
        <v>19</v>
      </c>
      <c r="F16" s="190" t="n">
        <v>50</v>
      </c>
      <c r="G16" s="192" t="n">
        <v>1000</v>
      </c>
      <c r="H16" s="192" t="n">
        <v>1000</v>
      </c>
      <c r="I16" s="37" t="s">
        <v>74</v>
      </c>
      <c r="J16" s="35" t="n">
        <f aca="false">ROUND(K16*Belarus*(1-$B$58),2)</f>
        <v>204.3</v>
      </c>
      <c r="K16" s="27" t="n">
        <v>204.3</v>
      </c>
    </row>
    <row r="17" s="180" customFormat="true" ht="14.25" hidden="false" customHeight="false" outlineLevel="0" collapsed="false">
      <c r="A17" s="22" t="s">
        <v>610</v>
      </c>
      <c r="B17" s="186" t="s">
        <v>604</v>
      </c>
      <c r="C17" s="186" t="s">
        <v>605</v>
      </c>
      <c r="D17" s="186" t="s">
        <v>606</v>
      </c>
      <c r="E17" s="189" t="n">
        <v>14.7</v>
      </c>
      <c r="F17" s="190" t="n">
        <v>60</v>
      </c>
      <c r="G17" s="192" t="n">
        <v>1200</v>
      </c>
      <c r="H17" s="192" t="n">
        <v>1320</v>
      </c>
      <c r="I17" s="37" t="s">
        <v>74</v>
      </c>
      <c r="J17" s="35" t="n">
        <f aca="false">ROUND(K17*Belarus*(1-$B$58),2)</f>
        <v>160.1</v>
      </c>
      <c r="K17" s="27" t="n">
        <v>160.1</v>
      </c>
    </row>
    <row r="18" s="180" customFormat="true" ht="14.25" hidden="false" customHeight="false" outlineLevel="0" collapsed="false">
      <c r="A18" s="143" t="s">
        <v>611</v>
      </c>
      <c r="B18" s="143"/>
      <c r="C18" s="143"/>
      <c r="D18" s="143"/>
      <c r="E18" s="143"/>
      <c r="F18" s="143"/>
      <c r="G18" s="143"/>
      <c r="H18" s="143"/>
      <c r="I18" s="143"/>
      <c r="J18" s="143"/>
      <c r="K18" s="27"/>
    </row>
    <row r="19" s="180" customFormat="true" ht="14.25" hidden="false" customHeight="false" outlineLevel="0" collapsed="false">
      <c r="A19" s="22" t="s">
        <v>612</v>
      </c>
      <c r="B19" s="195" t="s">
        <v>519</v>
      </c>
      <c r="C19" s="196" t="s">
        <v>600</v>
      </c>
      <c r="D19" s="186" t="s">
        <v>613</v>
      </c>
      <c r="E19" s="189" t="n">
        <v>18.6</v>
      </c>
      <c r="F19" s="189" t="n">
        <v>60</v>
      </c>
      <c r="G19" s="189" t="n">
        <v>1020</v>
      </c>
      <c r="H19" s="189"/>
      <c r="I19" s="189" t="s">
        <v>74</v>
      </c>
      <c r="J19" s="35" t="n">
        <f aca="false">ROUND(K19*Belarus*(1-$B$58),2)</f>
        <v>236.5</v>
      </c>
      <c r="K19" s="27" t="n">
        <v>236.5</v>
      </c>
    </row>
    <row r="20" s="180" customFormat="true" ht="14.25" hidden="false" customHeight="false" outlineLevel="0" collapsed="false">
      <c r="A20" s="22" t="s">
        <v>614</v>
      </c>
      <c r="B20" s="195" t="s">
        <v>519</v>
      </c>
      <c r="C20" s="196" t="s">
        <v>605</v>
      </c>
      <c r="D20" s="186" t="s">
        <v>426</v>
      </c>
      <c r="E20" s="189" t="n">
        <v>22.3</v>
      </c>
      <c r="F20" s="189" t="n">
        <v>48</v>
      </c>
      <c r="G20" s="189" t="n">
        <v>864</v>
      </c>
      <c r="H20" s="189"/>
      <c r="I20" s="189" t="s">
        <v>74</v>
      </c>
      <c r="J20" s="35" t="n">
        <f aca="false">ROUND(K20*Belarus*(1-$B$58),2)</f>
        <v>273.8</v>
      </c>
      <c r="K20" s="27" t="n">
        <v>273.8</v>
      </c>
    </row>
    <row r="21" s="180" customFormat="true" ht="14.25" hidden="false" customHeight="false" outlineLevel="0" collapsed="false">
      <c r="A21" s="22" t="s">
        <v>615</v>
      </c>
      <c r="B21" s="195" t="s">
        <v>519</v>
      </c>
      <c r="C21" s="196" t="s">
        <v>608</v>
      </c>
      <c r="D21" s="186" t="s">
        <v>609</v>
      </c>
      <c r="E21" s="189" t="n">
        <v>25.1</v>
      </c>
      <c r="F21" s="189" t="n">
        <v>48</v>
      </c>
      <c r="G21" s="189" t="n">
        <v>768</v>
      </c>
      <c r="H21" s="189"/>
      <c r="I21" s="189" t="s">
        <v>74</v>
      </c>
      <c r="J21" s="35" t="n">
        <f aca="false">ROUND(K21*Belarus*(1-$B$58),2)</f>
        <v>318.2</v>
      </c>
      <c r="K21" s="27" t="n">
        <v>318.2</v>
      </c>
    </row>
    <row r="22" s="180" customFormat="true" ht="14.25" hidden="false" customHeight="false" outlineLevel="0" collapsed="false">
      <c r="A22" s="22" t="s">
        <v>616</v>
      </c>
      <c r="B22" s="195" t="s">
        <v>519</v>
      </c>
      <c r="C22" s="196" t="s">
        <v>617</v>
      </c>
      <c r="D22" s="186" t="s">
        <v>618</v>
      </c>
      <c r="E22" s="189" t="n">
        <v>14</v>
      </c>
      <c r="F22" s="189" t="n">
        <v>72</v>
      </c>
      <c r="G22" s="189" t="n">
        <v>1368</v>
      </c>
      <c r="H22" s="189"/>
      <c r="I22" s="189" t="s">
        <v>74</v>
      </c>
      <c r="J22" s="35" t="n">
        <f aca="false">ROUND(K22*Belarus*(1-$B$58),2)</f>
        <v>220.4</v>
      </c>
      <c r="K22" s="27" t="n">
        <v>220.4</v>
      </c>
    </row>
    <row r="23" s="180" customFormat="true" ht="14.25" hidden="false" customHeight="false" outlineLevel="0" collapsed="false">
      <c r="A23" s="20" t="s">
        <v>619</v>
      </c>
      <c r="B23" s="195" t="s">
        <v>620</v>
      </c>
      <c r="C23" s="197"/>
      <c r="D23" s="198"/>
      <c r="E23" s="189" t="n">
        <v>20</v>
      </c>
      <c r="F23" s="189" t="n">
        <v>50</v>
      </c>
      <c r="G23" s="189" t="n">
        <v>1000</v>
      </c>
      <c r="H23" s="189" t="n">
        <v>1000</v>
      </c>
      <c r="I23" s="189" t="s">
        <v>74</v>
      </c>
      <c r="J23" s="35" t="n">
        <f aca="false">ROUND(K23*Belarus*(1-$B$58),2)</f>
        <v>500.9</v>
      </c>
      <c r="K23" s="27" t="n">
        <v>500.9</v>
      </c>
    </row>
    <row r="24" s="180" customFormat="true" ht="14.25" hidden="false" customHeight="false" outlineLevel="0" collapsed="false">
      <c r="A24" s="22" t="s">
        <v>621</v>
      </c>
      <c r="B24" s="195" t="s">
        <v>620</v>
      </c>
      <c r="C24" s="197"/>
      <c r="D24" s="199"/>
      <c r="E24" s="189" t="n">
        <v>20</v>
      </c>
      <c r="F24" s="189" t="n">
        <v>50</v>
      </c>
      <c r="G24" s="189" t="n">
        <v>1000</v>
      </c>
      <c r="H24" s="189" t="n">
        <v>1000</v>
      </c>
      <c r="I24" s="189" t="s">
        <v>74</v>
      </c>
      <c r="J24" s="35" t="n">
        <f aca="false">ROUND(K24*Belarus*(1-$B$58),2)</f>
        <v>648.9</v>
      </c>
      <c r="K24" s="27" t="n">
        <v>648.9</v>
      </c>
    </row>
    <row r="25" s="180" customFormat="true" ht="14.25" hidden="false" customHeight="false" outlineLevel="0" collapsed="false">
      <c r="A25" s="22" t="s">
        <v>622</v>
      </c>
      <c r="B25" s="195" t="s">
        <v>620</v>
      </c>
      <c r="C25" s="197"/>
      <c r="D25" s="198"/>
      <c r="E25" s="189" t="n">
        <v>30</v>
      </c>
      <c r="F25" s="189" t="n">
        <v>40</v>
      </c>
      <c r="G25" s="189" t="n">
        <v>680</v>
      </c>
      <c r="H25" s="189" t="n">
        <v>680</v>
      </c>
      <c r="I25" s="189" t="s">
        <v>74</v>
      </c>
      <c r="J25" s="35" t="n">
        <f aca="false">ROUND(K25*Belarus*(1-$B$58),2)</f>
        <v>409.4</v>
      </c>
      <c r="K25" s="27" t="n">
        <v>409.4</v>
      </c>
    </row>
    <row r="26" s="180" customFormat="true" ht="14.25" hidden="false" customHeight="false" outlineLevel="0" collapsed="false">
      <c r="A26" s="22" t="s">
        <v>623</v>
      </c>
      <c r="B26" s="195"/>
      <c r="C26" s="197"/>
      <c r="D26" s="186" t="s">
        <v>624</v>
      </c>
      <c r="E26" s="189" t="n">
        <v>12</v>
      </c>
      <c r="F26" s="200" t="s">
        <v>625</v>
      </c>
      <c r="G26" s="189"/>
      <c r="H26" s="189"/>
      <c r="I26" s="189" t="s">
        <v>74</v>
      </c>
      <c r="J26" s="35" t="n">
        <f aca="false">ROUND(K26*Belarus*(1-$B$58),2)</f>
        <v>5939.3</v>
      </c>
      <c r="K26" s="27" t="n">
        <v>5939.3</v>
      </c>
    </row>
    <row r="27" s="180" customFormat="true" ht="14.25" hidden="false" customHeight="false" outlineLevel="0" collapsed="false">
      <c r="A27" s="22" t="s">
        <v>626</v>
      </c>
      <c r="B27" s="195"/>
      <c r="C27" s="197"/>
      <c r="D27" s="186" t="s">
        <v>627</v>
      </c>
      <c r="E27" s="189" t="n">
        <v>2</v>
      </c>
      <c r="F27" s="200" t="s">
        <v>625</v>
      </c>
      <c r="G27" s="189"/>
      <c r="H27" s="189"/>
      <c r="I27" s="189" t="s">
        <v>74</v>
      </c>
      <c r="J27" s="35" t="n">
        <f aca="false">ROUND(K27*Belarus*(1-$B$58),2)</f>
        <v>1420.4</v>
      </c>
      <c r="K27" s="27" t="n">
        <v>1420.4</v>
      </c>
    </row>
    <row r="28" s="180" customFormat="true" ht="14.25" hidden="false" customHeight="false" outlineLevel="0" collapsed="false">
      <c r="A28" s="22" t="s">
        <v>628</v>
      </c>
      <c r="B28" s="195"/>
      <c r="C28" s="197"/>
      <c r="D28" s="186" t="s">
        <v>629</v>
      </c>
      <c r="E28" s="189" t="n">
        <v>1.8</v>
      </c>
      <c r="F28" s="200" t="s">
        <v>630</v>
      </c>
      <c r="G28" s="189"/>
      <c r="H28" s="189"/>
      <c r="I28" s="189" t="s">
        <v>74</v>
      </c>
      <c r="J28" s="35" t="n">
        <f aca="false">ROUND(K28*Belarus*(1-$B$58),2)</f>
        <v>1157.1</v>
      </c>
      <c r="K28" s="27" t="n">
        <v>1157.1</v>
      </c>
    </row>
    <row r="29" s="180" customFormat="true" ht="14.25" hidden="false" customHeight="false" outlineLevel="0" collapsed="false">
      <c r="A29" s="22" t="s">
        <v>631</v>
      </c>
      <c r="B29" s="195"/>
      <c r="C29" s="197"/>
      <c r="D29" s="186" t="s">
        <v>632</v>
      </c>
      <c r="E29" s="189" t="n">
        <v>2.8</v>
      </c>
      <c r="F29" s="189"/>
      <c r="G29" s="189"/>
      <c r="H29" s="189"/>
      <c r="I29" s="189" t="s">
        <v>74</v>
      </c>
      <c r="J29" s="35" t="n">
        <f aca="false">ROUND(K29*Belarus*(1-$B$58),2)</f>
        <v>2424</v>
      </c>
      <c r="K29" s="27" t="n">
        <v>2424</v>
      </c>
    </row>
    <row r="30" s="180" customFormat="true" ht="14.25" hidden="false" customHeight="false" outlineLevel="0" collapsed="false">
      <c r="A30" s="22" t="s">
        <v>633</v>
      </c>
      <c r="B30" s="195"/>
      <c r="C30" s="197"/>
      <c r="D30" s="186" t="s">
        <v>634</v>
      </c>
      <c r="E30" s="189" t="n">
        <v>3</v>
      </c>
      <c r="F30" s="189"/>
      <c r="G30" s="189"/>
      <c r="H30" s="189"/>
      <c r="I30" s="189" t="s">
        <v>74</v>
      </c>
      <c r="J30" s="35" t="n">
        <f aca="false">ROUND(K30*Belarus*(1-$B$58),2)</f>
        <v>2846</v>
      </c>
      <c r="K30" s="27" t="n">
        <v>2846</v>
      </c>
    </row>
    <row r="31" s="180" customFormat="true" ht="14.25" hidden="false" customHeight="false" outlineLevel="0" collapsed="false">
      <c r="A31" s="22" t="s">
        <v>635</v>
      </c>
      <c r="B31" s="201"/>
      <c r="C31" s="202"/>
      <c r="D31" s="186" t="s">
        <v>636</v>
      </c>
      <c r="E31" s="189" t="n">
        <v>3.57</v>
      </c>
      <c r="F31" s="189"/>
      <c r="G31" s="189"/>
      <c r="H31" s="189"/>
      <c r="I31" s="189" t="s">
        <v>74</v>
      </c>
      <c r="J31" s="35" t="n">
        <f aca="false">ROUND(K31*Belarus*(1-$B$58),2)</f>
        <v>2565.2</v>
      </c>
      <c r="K31" s="27" t="n">
        <v>2565.2</v>
      </c>
    </row>
    <row r="32" s="180" customFormat="true" ht="14.25" hidden="false" customHeight="false" outlineLevel="0" collapsed="false">
      <c r="A32" s="22" t="s">
        <v>637</v>
      </c>
      <c r="B32" s="195"/>
      <c r="C32" s="197"/>
      <c r="D32" s="186" t="s">
        <v>638</v>
      </c>
      <c r="E32" s="189" t="n">
        <v>3.3</v>
      </c>
      <c r="F32" s="189"/>
      <c r="G32" s="189"/>
      <c r="H32" s="189"/>
      <c r="I32" s="189" t="s">
        <v>74</v>
      </c>
      <c r="J32" s="35" t="n">
        <f aca="false">ROUND(K32*Belarus*(1-$B$58),2)</f>
        <v>3246.9</v>
      </c>
      <c r="K32" s="27" t="n">
        <v>3246.9</v>
      </c>
    </row>
    <row r="33" s="180" customFormat="true" ht="14.25" hidden="false" customHeight="false" outlineLevel="0" collapsed="false">
      <c r="A33" s="22" t="s">
        <v>639</v>
      </c>
      <c r="B33" s="195"/>
      <c r="C33" s="197"/>
      <c r="D33" s="186" t="s">
        <v>640</v>
      </c>
      <c r="E33" s="189" t="n">
        <v>3.6</v>
      </c>
      <c r="F33" s="189"/>
      <c r="G33" s="189"/>
      <c r="H33" s="189"/>
      <c r="I33" s="189" t="s">
        <v>74</v>
      </c>
      <c r="J33" s="35" t="n">
        <f aca="false">ROUND(K33*Belarus*(1-$B$58),2)</f>
        <v>3543.9</v>
      </c>
      <c r="K33" s="27" t="n">
        <v>3543.9</v>
      </c>
    </row>
    <row r="34" s="180" customFormat="true" ht="14.25" hidden="false" customHeight="false" outlineLevel="0" collapsed="false">
      <c r="A34" s="22" t="s">
        <v>641</v>
      </c>
      <c r="B34" s="195"/>
      <c r="C34" s="197"/>
      <c r="D34" s="186" t="s">
        <v>642</v>
      </c>
      <c r="E34" s="189" t="n">
        <v>3.9</v>
      </c>
      <c r="F34" s="189"/>
      <c r="G34" s="189"/>
      <c r="H34" s="189"/>
      <c r="I34" s="189" t="s">
        <v>74</v>
      </c>
      <c r="J34" s="35" t="n">
        <f aca="false">ROUND(K34*Belarus*(1-$B$58),2)</f>
        <v>3931.5</v>
      </c>
      <c r="K34" s="27" t="n">
        <v>3931.5</v>
      </c>
    </row>
    <row r="35" s="180" customFormat="true" ht="14.25" hidden="false" customHeight="false" outlineLevel="0" collapsed="false">
      <c r="A35" s="143" t="s">
        <v>643</v>
      </c>
      <c r="B35" s="143"/>
      <c r="C35" s="143"/>
      <c r="D35" s="143"/>
      <c r="E35" s="143"/>
      <c r="F35" s="143"/>
      <c r="G35" s="143"/>
      <c r="H35" s="143"/>
      <c r="I35" s="143"/>
      <c r="J35" s="143"/>
      <c r="K35" s="27"/>
    </row>
    <row r="36" s="180" customFormat="true" ht="14.25" hidden="false" customHeight="false" outlineLevel="0" collapsed="false">
      <c r="A36" s="22" t="s">
        <v>644</v>
      </c>
      <c r="B36" s="201"/>
      <c r="C36" s="203"/>
      <c r="D36" s="186" t="s">
        <v>645</v>
      </c>
      <c r="E36" s="189" t="n">
        <v>12.5</v>
      </c>
      <c r="F36" s="189"/>
      <c r="G36" s="189"/>
      <c r="H36" s="189"/>
      <c r="I36" s="189" t="s">
        <v>74</v>
      </c>
      <c r="J36" s="35" t="n">
        <f aca="false">ROUND(K36*Belarus*(1-$B$58),2)</f>
        <v>319.5</v>
      </c>
      <c r="K36" s="27" t="n">
        <v>319.5</v>
      </c>
    </row>
    <row r="37" s="180" customFormat="true" ht="14.25" hidden="false" customHeight="false" outlineLevel="0" collapsed="false">
      <c r="A37" s="22" t="s">
        <v>646</v>
      </c>
      <c r="B37" s="201"/>
      <c r="C37" s="203"/>
      <c r="D37" s="186" t="s">
        <v>647</v>
      </c>
      <c r="E37" s="189" t="n">
        <v>15.62</v>
      </c>
      <c r="F37" s="189"/>
      <c r="G37" s="189"/>
      <c r="H37" s="189"/>
      <c r="I37" s="189" t="s">
        <v>74</v>
      </c>
      <c r="J37" s="35" t="n">
        <f aca="false">ROUND(K37*Belarus*(1-$B$58),2)</f>
        <v>399.4</v>
      </c>
      <c r="K37" s="27" t="n">
        <v>399.4</v>
      </c>
    </row>
    <row r="38" s="180" customFormat="true" ht="14.25" hidden="false" customHeight="false" outlineLevel="0" collapsed="false">
      <c r="A38" s="22" t="s">
        <v>648</v>
      </c>
      <c r="B38" s="201"/>
      <c r="C38" s="203"/>
      <c r="D38" s="186" t="s">
        <v>649</v>
      </c>
      <c r="E38" s="189" t="n">
        <v>18.75</v>
      </c>
      <c r="F38" s="189"/>
      <c r="G38" s="189"/>
      <c r="H38" s="189"/>
      <c r="I38" s="189" t="s">
        <v>74</v>
      </c>
      <c r="J38" s="35" t="n">
        <f aca="false">ROUND(K38*Belarus*(1-$B$58),2)</f>
        <v>478.3</v>
      </c>
      <c r="K38" s="27" t="n">
        <v>478.3</v>
      </c>
    </row>
    <row r="39" s="180" customFormat="true" ht="14.25" hidden="false" customHeight="false" outlineLevel="0" collapsed="false">
      <c r="A39" s="22" t="s">
        <v>650</v>
      </c>
      <c r="B39" s="201"/>
      <c r="C39" s="203"/>
      <c r="D39" s="186" t="s">
        <v>651</v>
      </c>
      <c r="E39" s="189" t="n">
        <v>21.87</v>
      </c>
      <c r="F39" s="189"/>
      <c r="G39" s="189"/>
      <c r="H39" s="189"/>
      <c r="I39" s="189" t="s">
        <v>74</v>
      </c>
      <c r="J39" s="35" t="n">
        <f aca="false">ROUND(K39*Belarus*(1-$B$58),2)</f>
        <v>559.2</v>
      </c>
      <c r="K39" s="27" t="n">
        <v>559.2</v>
      </c>
    </row>
    <row r="40" s="180" customFormat="true" ht="14.25" hidden="false" customHeight="false" outlineLevel="0" collapsed="false">
      <c r="A40" s="22" t="s">
        <v>652</v>
      </c>
      <c r="B40" s="201"/>
      <c r="C40" s="203"/>
      <c r="D40" s="186" t="s">
        <v>653</v>
      </c>
      <c r="E40" s="189" t="n">
        <v>25</v>
      </c>
      <c r="F40" s="189"/>
      <c r="G40" s="189"/>
      <c r="H40" s="189"/>
      <c r="I40" s="189" t="s">
        <v>74</v>
      </c>
      <c r="J40" s="35" t="n">
        <f aca="false">ROUND(K40*Belarus*(1-$B$58),2)</f>
        <v>637.7</v>
      </c>
      <c r="K40" s="27" t="n">
        <v>637.7</v>
      </c>
    </row>
    <row r="41" s="180" customFormat="true" ht="14.25" hidden="false" customHeight="false" outlineLevel="0" collapsed="false">
      <c r="A41" s="22" t="s">
        <v>654</v>
      </c>
      <c r="B41" s="201"/>
      <c r="C41" s="203"/>
      <c r="D41" s="186" t="s">
        <v>655</v>
      </c>
      <c r="E41" s="189" t="n">
        <v>28.12</v>
      </c>
      <c r="F41" s="189"/>
      <c r="G41" s="189"/>
      <c r="H41" s="189"/>
      <c r="I41" s="189" t="s">
        <v>74</v>
      </c>
      <c r="J41" s="35" t="n">
        <f aca="false">ROUND(K41*Belarus*(1-$B$58),2)</f>
        <v>718.1</v>
      </c>
      <c r="K41" s="27" t="n">
        <v>718.1</v>
      </c>
    </row>
    <row r="42" s="180" customFormat="true" ht="14.25" hidden="false" customHeight="false" outlineLevel="0" collapsed="false">
      <c r="A42" s="22" t="s">
        <v>656</v>
      </c>
      <c r="B42" s="201"/>
      <c r="C42" s="203"/>
      <c r="D42" s="186" t="s">
        <v>657</v>
      </c>
      <c r="E42" s="189" t="n">
        <v>31.25</v>
      </c>
      <c r="F42" s="189"/>
      <c r="G42" s="189"/>
      <c r="H42" s="189"/>
      <c r="I42" s="189" t="s">
        <v>74</v>
      </c>
      <c r="J42" s="35" t="n">
        <f aca="false">ROUND(K42*Belarus*(1-$B$58),2)</f>
        <v>797.1</v>
      </c>
      <c r="K42" s="27" t="n">
        <v>797.1</v>
      </c>
    </row>
    <row r="43" s="180" customFormat="true" ht="14.25" hidden="false" customHeight="false" outlineLevel="0" collapsed="false">
      <c r="A43" s="22" t="s">
        <v>658</v>
      </c>
      <c r="B43" s="201"/>
      <c r="C43" s="203"/>
      <c r="D43" s="186" t="s">
        <v>659</v>
      </c>
      <c r="E43" s="189" t="n">
        <v>34.37</v>
      </c>
      <c r="F43" s="189"/>
      <c r="G43" s="189"/>
      <c r="H43" s="189"/>
      <c r="I43" s="189" t="s">
        <v>74</v>
      </c>
      <c r="J43" s="35" t="n">
        <f aca="false">ROUND(K43*Belarus*(1-$B$58),2)</f>
        <v>878.5</v>
      </c>
      <c r="K43" s="27" t="n">
        <v>878.5</v>
      </c>
    </row>
    <row r="44" s="180" customFormat="true" ht="14.25" hidden="false" customHeight="false" outlineLevel="0" collapsed="false">
      <c r="A44" s="22" t="s">
        <v>660</v>
      </c>
      <c r="B44" s="201"/>
      <c r="C44" s="203"/>
      <c r="D44" s="186" t="s">
        <v>661</v>
      </c>
      <c r="E44" s="189" t="n">
        <v>37.5</v>
      </c>
      <c r="F44" s="189"/>
      <c r="G44" s="189"/>
      <c r="H44" s="189"/>
      <c r="I44" s="189" t="s">
        <v>74</v>
      </c>
      <c r="J44" s="35" t="n">
        <f aca="false">ROUND(K44*Belarus*(1-$B$58),2)</f>
        <v>956.4</v>
      </c>
      <c r="K44" s="27" t="n">
        <v>956.4</v>
      </c>
    </row>
    <row r="45" s="180" customFormat="true" ht="14.25" hidden="false" customHeight="false" outlineLevel="0" collapsed="false">
      <c r="A45" s="22" t="s">
        <v>662</v>
      </c>
      <c r="B45" s="201"/>
      <c r="C45" s="203"/>
      <c r="D45" s="186" t="s">
        <v>663</v>
      </c>
      <c r="E45" s="189" t="n">
        <v>40.62</v>
      </c>
      <c r="F45" s="189"/>
      <c r="G45" s="189"/>
      <c r="H45" s="189"/>
      <c r="I45" s="189" t="s">
        <v>74</v>
      </c>
      <c r="J45" s="35" t="n">
        <f aca="false">ROUND(K45*Belarus*(1-$B$58),2)</f>
        <v>1038.1</v>
      </c>
      <c r="K45" s="27" t="n">
        <v>1038.1</v>
      </c>
    </row>
    <row r="46" s="180" customFormat="true" ht="14.25" hidden="false" customHeight="false" outlineLevel="0" collapsed="false">
      <c r="A46" s="204"/>
      <c r="B46" s="204"/>
      <c r="C46" s="204"/>
      <c r="D46" s="204"/>
      <c r="E46" s="204"/>
      <c r="F46" s="18"/>
      <c r="G46" s="18"/>
      <c r="H46" s="18"/>
      <c r="I46" s="18"/>
      <c r="J46" s="39"/>
      <c r="K46" s="27"/>
    </row>
    <row r="47" s="180" customFormat="true" ht="14.25" hidden="false" customHeight="false" outlineLevel="0" collapsed="false">
      <c r="A47" s="205" t="s">
        <v>664</v>
      </c>
      <c r="B47" s="205"/>
      <c r="C47" s="205"/>
      <c r="D47" s="205"/>
      <c r="E47" s="205"/>
      <c r="F47" s="18"/>
      <c r="G47" s="18"/>
      <c r="H47" s="18"/>
      <c r="I47" s="18"/>
      <c r="J47" s="39"/>
      <c r="K47" s="27"/>
    </row>
    <row r="48" s="180" customFormat="true" ht="14.25" hidden="false" customHeight="false" outlineLevel="0" collapsed="false">
      <c r="A48" s="205"/>
      <c r="B48" s="205"/>
      <c r="C48" s="205"/>
      <c r="D48" s="205"/>
      <c r="E48" s="205"/>
      <c r="F48" s="18"/>
      <c r="G48" s="18"/>
      <c r="H48" s="18"/>
      <c r="I48" s="18"/>
      <c r="J48" s="39"/>
      <c r="K48" s="27"/>
    </row>
    <row r="49" s="180" customFormat="true" ht="14.25" hidden="false" customHeight="false" outlineLevel="0" collapsed="false">
      <c r="A49" s="204"/>
      <c r="B49" s="204"/>
      <c r="C49" s="204"/>
      <c r="D49" s="204"/>
      <c r="E49" s="204"/>
      <c r="F49" s="18"/>
      <c r="G49" s="18"/>
      <c r="H49" s="18"/>
      <c r="I49" s="18"/>
      <c r="J49" s="39"/>
      <c r="K49" s="27"/>
    </row>
    <row r="50" s="180" customFormat="true" ht="14.25" hidden="false" customHeight="false" outlineLevel="0" collapsed="false">
      <c r="A50" s="204"/>
      <c r="B50" s="204"/>
      <c r="C50" s="204"/>
      <c r="D50" s="204"/>
      <c r="E50" s="204"/>
      <c r="F50" s="18"/>
      <c r="G50" s="18"/>
      <c r="H50" s="18"/>
      <c r="I50" s="18"/>
      <c r="J50" s="39"/>
      <c r="K50" s="27"/>
    </row>
    <row r="51" s="180" customFormat="true" ht="14.25" hidden="false" customHeight="false" outlineLevel="0" collapsed="false">
      <c r="A51" s="204"/>
      <c r="B51" s="204"/>
      <c r="C51" s="204"/>
      <c r="D51" s="204"/>
      <c r="E51" s="204"/>
      <c r="F51" s="18"/>
      <c r="G51" s="18"/>
      <c r="H51" s="18"/>
      <c r="I51" s="18"/>
      <c r="J51" s="39"/>
      <c r="K51" s="27"/>
    </row>
    <row r="52" s="180" customFormat="true" ht="14.25" hidden="false" customHeight="false" outlineLevel="0" collapsed="false">
      <c r="A52" s="204"/>
      <c r="B52" s="204"/>
      <c r="C52" s="204"/>
      <c r="D52" s="204"/>
      <c r="E52" s="204"/>
      <c r="F52" s="18"/>
      <c r="G52" s="18"/>
      <c r="H52" s="18"/>
      <c r="I52" s="18"/>
      <c r="J52" s="39"/>
      <c r="K52" s="27"/>
    </row>
    <row r="53" s="180" customFormat="true" ht="23.25" hidden="false" customHeight="true" outlineLevel="0" collapsed="false">
      <c r="A53" s="39"/>
      <c r="B53" s="39"/>
      <c r="C53" s="39"/>
      <c r="D53" s="39"/>
      <c r="E53" s="39"/>
      <c r="F53" s="39"/>
      <c r="G53" s="39"/>
      <c r="H53" s="39"/>
      <c r="I53" s="39"/>
      <c r="J53" s="39"/>
      <c r="K53" s="27"/>
      <c r="L53" s="206"/>
    </row>
    <row r="54" s="180" customFormat="true" ht="23.25" hidden="false" customHeight="true" outlineLevel="0" collapsed="false">
      <c r="A54" s="39"/>
      <c r="B54" s="39"/>
      <c r="C54" s="39"/>
      <c r="D54" s="39"/>
      <c r="E54" s="39"/>
      <c r="F54" s="39"/>
      <c r="G54" s="39"/>
      <c r="H54" s="39"/>
      <c r="I54" s="39"/>
      <c r="J54" s="39"/>
      <c r="K54" s="27"/>
      <c r="L54" s="206"/>
    </row>
    <row r="55" s="180" customFormat="true" ht="23.25" hidden="false" customHeight="true" outlineLevel="0" collapsed="false">
      <c r="A55" s="39"/>
      <c r="B55" s="39"/>
      <c r="C55" s="39"/>
      <c r="D55" s="39"/>
      <c r="E55" s="39"/>
      <c r="F55" s="39"/>
      <c r="G55" s="39"/>
      <c r="H55" s="39"/>
      <c r="I55" s="39"/>
      <c r="J55" s="39"/>
      <c r="K55" s="27"/>
      <c r="L55" s="206"/>
    </row>
    <row r="56" s="180" customFormat="true" ht="20.25" hidden="false" customHeight="true" outlineLevel="0" collapsed="false">
      <c r="A56" s="39"/>
      <c r="B56" s="39"/>
      <c r="C56" s="39"/>
      <c r="D56" s="39"/>
      <c r="E56" s="39"/>
      <c r="F56" s="39"/>
      <c r="G56" s="39"/>
      <c r="H56" s="39"/>
      <c r="I56" s="39"/>
      <c r="J56" s="39"/>
      <c r="K56" s="27"/>
      <c r="L56" s="39"/>
    </row>
    <row r="57" s="179" customFormat="true" ht="20.25" hidden="false" customHeight="true" outlineLevel="0" collapsed="false">
      <c r="A57" s="207" t="s">
        <v>94</v>
      </c>
      <c r="B57" s="207"/>
      <c r="C57" s="12"/>
      <c r="D57" s="39"/>
      <c r="E57" s="39"/>
      <c r="F57" s="39"/>
      <c r="G57" s="27"/>
      <c r="H57" s="39"/>
    </row>
    <row r="58" s="179" customFormat="true" ht="20.25" hidden="false" customHeight="true" outlineLevel="0" collapsed="false">
      <c r="A58" s="46" t="s">
        <v>665</v>
      </c>
      <c r="B58" s="208" t="n">
        <v>0</v>
      </c>
      <c r="C58" s="49"/>
      <c r="D58" s="39"/>
      <c r="E58" s="39"/>
      <c r="F58" s="39"/>
      <c r="G58" s="27"/>
      <c r="H58" s="39"/>
    </row>
    <row r="59" s="180" customFormat="true" ht="20.25" hidden="false" customHeight="true" outlineLevel="0" collapsed="false">
      <c r="C59" s="39"/>
      <c r="D59" s="39"/>
      <c r="E59" s="39"/>
      <c r="F59" s="39"/>
      <c r="G59" s="27"/>
      <c r="H59" s="3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row>
    <row r="60" s="180" customFormat="true" ht="12.75" hidden="false" customHeight="true" outlineLevel="0" collapsed="false">
      <c r="A60" s="80"/>
      <c r="B60" s="80"/>
      <c r="C60" s="80"/>
      <c r="D60" s="80"/>
      <c r="E60" s="80"/>
      <c r="F60" s="80"/>
      <c r="G60" s="45"/>
      <c r="H60" s="3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row>
    <row r="61" s="180" customFormat="true" ht="12.75" hidden="false" customHeight="true" outlineLevel="0" collapsed="false">
      <c r="A61" s="52" t="s">
        <v>666</v>
      </c>
      <c r="B61" s="52"/>
      <c r="C61" s="52"/>
      <c r="D61" s="52"/>
      <c r="E61" s="52"/>
      <c r="F61" s="45"/>
      <c r="G61" s="45"/>
      <c r="H61" s="45"/>
      <c r="I61" s="45"/>
      <c r="J61" s="45"/>
      <c r="K61" s="45"/>
      <c r="L61" s="3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row>
    <row r="62" customFormat="false" ht="12.75" hidden="false" customHeight="true" outlineLevel="0" collapsed="false"/>
    <row r="63" customFormat="false" ht="12.75" hidden="false" customHeight="true" outlineLevel="0" collapsed="false"/>
  </sheetData>
  <mergeCells count="7">
    <mergeCell ref="A2:J2"/>
    <mergeCell ref="A5:J5"/>
    <mergeCell ref="A6:J6"/>
    <mergeCell ref="A8:J8"/>
    <mergeCell ref="A18:J18"/>
    <mergeCell ref="A35:J35"/>
    <mergeCell ref="A57:B57"/>
  </mergeCells>
  <hyperlinks>
    <hyperlink ref="A1" location="'Содержание прайса'!A1" display="Вернуться в начало"/>
  </hyperlinks>
  <printOptions headings="false" gridLines="false" gridLinesSet="true" horizontalCentered="true" verticalCentered="false"/>
  <pageMargins left="0" right="0" top="0.472222222222222"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2</TotalTime>
  <Application>LibreOffice/6.0.7.3$Linux_X86_64 LibreOffice_project/00m0$Build-3</Application>
  <Company>Grizli777</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2018-02-15T08:40:24Z</dcterms:created>
  <dc:creator>oudovenko</dc:creator>
  <dc:description/>
  <dc:language>ru-RU</dc:language>
  <cp:lastModifiedBy/>
  <cp:lastPrinted>2021-07-06T09:40:06Z</cp:lastPrinted>
  <dcterms:modified xsi:type="dcterms:W3CDTF">2021-07-21T16:17:44Z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Grizli777</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